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1"/>
  </bookViews>
  <sheets>
    <sheet name="объемы на 01.11.2019" sheetId="1" r:id="rId1"/>
    <sheet name="показатели кач на 01.11.2019" sheetId="3" r:id="rId2"/>
  </sheets>
  <calcPr calcId="125725" calcOnSave="0"/>
</workbook>
</file>

<file path=xl/calcChain.xml><?xml version="1.0" encoding="utf-8"?>
<calcChain xmlns="http://schemas.openxmlformats.org/spreadsheetml/2006/main">
  <c r="O5" i="3"/>
  <c r="E24" i="1" l="1"/>
  <c r="E23"/>
  <c r="E22"/>
  <c r="E21"/>
  <c r="E20"/>
  <c r="E19"/>
  <c r="E18"/>
  <c r="E17"/>
  <c r="E15"/>
  <c r="E14"/>
  <c r="E13"/>
  <c r="E12"/>
  <c r="E11"/>
  <c r="E10"/>
  <c r="E9"/>
  <c r="E8"/>
  <c r="E7"/>
  <c r="E6"/>
  <c r="E5"/>
  <c r="C5" s="1"/>
  <c r="C6"/>
  <c r="C7"/>
  <c r="C8"/>
  <c r="C9"/>
  <c r="C10"/>
  <c r="G10" s="1"/>
  <c r="H10" s="1"/>
  <c r="I10" s="1"/>
  <c r="C11"/>
  <c r="G11" s="1"/>
  <c r="H11" s="1"/>
  <c r="I11" s="1"/>
  <c r="C12"/>
  <c r="G12" s="1"/>
  <c r="H12" s="1"/>
  <c r="I12" s="1"/>
  <c r="C13"/>
  <c r="G13" s="1"/>
  <c r="H13" s="1"/>
  <c r="I13" s="1"/>
  <c r="C14"/>
  <c r="C15"/>
  <c r="G15" s="1"/>
  <c r="H15" s="1"/>
  <c r="I15" s="1"/>
  <c r="C16"/>
  <c r="C17"/>
  <c r="C18"/>
  <c r="G18" s="1"/>
  <c r="H18" s="1"/>
  <c r="I18" s="1"/>
  <c r="C19"/>
  <c r="C20"/>
  <c r="G20" s="1"/>
  <c r="H20" s="1"/>
  <c r="I20" s="1"/>
  <c r="C21"/>
  <c r="C22"/>
  <c r="C23"/>
  <c r="C24"/>
  <c r="G24" s="1"/>
  <c r="H24" s="1"/>
  <c r="I24" s="1"/>
  <c r="F24" l="1"/>
  <c r="G23"/>
  <c r="F22"/>
  <c r="G21"/>
  <c r="F20"/>
  <c r="G19"/>
  <c r="F18"/>
  <c r="G17"/>
  <c r="F16"/>
  <c r="F14"/>
  <c r="F12"/>
  <c r="F10"/>
  <c r="G9"/>
  <c r="F8"/>
  <c r="G7"/>
  <c r="F6"/>
  <c r="I5"/>
  <c r="G5"/>
  <c r="F19" l="1"/>
  <c r="F23"/>
  <c r="F5"/>
  <c r="F21"/>
  <c r="G6"/>
  <c r="H6" s="1"/>
  <c r="I6" s="1"/>
  <c r="F7"/>
  <c r="G8"/>
  <c r="F9"/>
  <c r="F11"/>
  <c r="F13"/>
  <c r="G14"/>
  <c r="F15"/>
  <c r="G16"/>
  <c r="H16" s="1"/>
  <c r="I16" s="1"/>
  <c r="F17"/>
  <c r="G22"/>
  <c r="K10" i="3" l="1"/>
  <c r="O6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K5" l="1"/>
  <c r="K6" l="1"/>
  <c r="K7"/>
  <c r="K8"/>
  <c r="K9"/>
  <c r="K11"/>
  <c r="K12"/>
  <c r="K13"/>
  <c r="K14"/>
  <c r="K15"/>
  <c r="K16"/>
  <c r="K17"/>
  <c r="K18"/>
  <c r="K19"/>
  <c r="K20"/>
  <c r="K21"/>
  <c r="K22"/>
  <c r="K23"/>
  <c r="K24"/>
</calcChain>
</file>

<file path=xl/sharedStrings.xml><?xml version="1.0" encoding="utf-8"?>
<sst xmlns="http://schemas.openxmlformats.org/spreadsheetml/2006/main" count="95" uniqueCount="50">
  <si>
    <t>Наименование показателя качества</t>
  </si>
  <si>
    <t>Наименование учреждения</t>
  </si>
  <si>
    <t>Количество жалоб родителей (законных представителей) Получателей услуги на нарушение требований Стандарта, признанных обоснованными</t>
  </si>
  <si>
    <t>Удовлетворенность родителей (законных представителей) Получателей услуги</t>
  </si>
  <si>
    <t>Доля дней, проведенных Получателями услуги в группах общеразвивающей, комбинированной и компен
ирующей направленностей, по факту</t>
  </si>
  <si>
    <t>Доля Получателей услуги, ни разу не болевших (индекс здоровья)</t>
  </si>
  <si>
    <t>Доля дней, пропущенных одним Получателем услуги в отчетном периоде по болезни</t>
  </si>
  <si>
    <t>Соответствие квалификационного уровня педагогических кадров установленным требованиям</t>
  </si>
  <si>
    <t>Отсутствие травматизма у Получателей услуги</t>
  </si>
  <si>
    <t>план,%</t>
  </si>
  <si>
    <t>факт,%</t>
  </si>
  <si>
    <t>д/сад № 2 "Сказка"</t>
  </si>
  <si>
    <t>д/сад № 5 "Яблонька"</t>
  </si>
  <si>
    <t>д/сад № 8 "Звездочка"</t>
  </si>
  <si>
    <t>д/сад № 9 "Солнышко"</t>
  </si>
  <si>
    <t>д/сад № 10 "Белочка"</t>
  </si>
  <si>
    <t>д/сад № 11 "Берёзка"</t>
  </si>
  <si>
    <t>д/сад № 13 "Колосок"</t>
  </si>
  <si>
    <t>д/сад № 14 "Колокольчик"</t>
  </si>
  <si>
    <t>д/сад № 15 "Родничок"</t>
  </si>
  <si>
    <t>д/сад № 17 "Елочка"</t>
  </si>
  <si>
    <t>д/сад № 18 "Рябинушка"</t>
  </si>
  <si>
    <t>д/сад № 22 "Тополек"</t>
  </si>
  <si>
    <t>д/сад № 26 "Гнездышко"</t>
  </si>
  <si>
    <t>д/сад № 29 "Светлячок"</t>
  </si>
  <si>
    <t>д/сад № 31 "Малыш"</t>
  </si>
  <si>
    <t>д/сад № 32 "Теремок"</t>
  </si>
  <si>
    <t>д/сад № 33 "Дельфин"</t>
  </si>
  <si>
    <t>д/сад № 36</t>
  </si>
  <si>
    <t>Число детей ни разу не болевших</t>
  </si>
  <si>
    <t>отклонение плана от среднегодового Факта</t>
  </si>
  <si>
    <t>Отклонение с учетом допустимого отклонения 2% в процентах</t>
  </si>
  <si>
    <t>необходимо принять воспитанников</t>
  </si>
  <si>
    <t>План мероприятий по устранению отклонений</t>
  </si>
  <si>
    <t>воспитанники</t>
  </si>
  <si>
    <t>процент (минус - невыполнение)</t>
  </si>
  <si>
    <t>план мероприятий</t>
  </si>
  <si>
    <t>план,не менее 5%</t>
  </si>
  <si>
    <t>план,%в среднем на  одного ребенка не более 19 дней в год</t>
  </si>
  <si>
    <t xml:space="preserve"> число дней пропущенных по болезни по Табелю</t>
  </si>
  <si>
    <t>воспитанники план</t>
  </si>
  <si>
    <t>показатели объема</t>
  </si>
  <si>
    <t xml:space="preserve">д/сад № 35 </t>
  </si>
  <si>
    <t>ПРИЛОЖЕНИЕ 1 на 01.11.2019 год</t>
  </si>
  <si>
    <t>Отчет текущий контроль за 10 месяцев</t>
  </si>
  <si>
    <t>План 2-х месяцев</t>
  </si>
  <si>
    <t>принять меры</t>
  </si>
  <si>
    <t>д/сад № 20 "Ласточка"</t>
  </si>
  <si>
    <t>среднесписочная численность воспитанники на 01.11.2019 с учетом плана двух месяцев</t>
  </si>
  <si>
    <t>среднесписочная численность воспитанники на 01.11.2019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</si>
</sst>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Border="1"/>
    <xf numFmtId="164" fontId="6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" fontId="3" fillId="0" borderId="2" xfId="0" applyNumberFormat="1" applyFont="1" applyFill="1" applyBorder="1"/>
    <xf numFmtId="1" fontId="5" fillId="0" borderId="2" xfId="0" applyNumberFormat="1" applyFont="1" applyFill="1" applyBorder="1"/>
    <xf numFmtId="1" fontId="7" fillId="0" borderId="2" xfId="0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>
      <alignment horizontal="center" wrapText="1"/>
    </xf>
    <xf numFmtId="1" fontId="8" fillId="0" borderId="2" xfId="0" applyNumberFormat="1" applyFont="1" applyBorder="1" applyAlignment="1"/>
    <xf numFmtId="0" fontId="4" fillId="0" borderId="2" xfId="0" applyFont="1" applyBorder="1" applyAlignment="1"/>
    <xf numFmtId="1" fontId="4" fillId="0" borderId="2" xfId="0" applyNumberFormat="1" applyFont="1" applyFill="1" applyBorder="1" applyAlignment="1"/>
    <xf numFmtId="1" fontId="8" fillId="0" borderId="2" xfId="0" applyNumberFormat="1" applyFont="1" applyFill="1" applyBorder="1" applyAlignment="1"/>
    <xf numFmtId="1" fontId="4" fillId="2" borderId="2" xfId="0" applyNumberFormat="1" applyFont="1" applyFill="1" applyBorder="1" applyAlignment="1"/>
    <xf numFmtId="0" fontId="2" fillId="0" borderId="2" xfId="0" applyFont="1" applyBorder="1" applyAlignment="1">
      <alignment wrapText="1"/>
    </xf>
    <xf numFmtId="0" fontId="8" fillId="0" borderId="2" xfId="0" applyFont="1" applyBorder="1" applyAlignment="1"/>
    <xf numFmtId="1" fontId="8" fillId="2" borderId="2" xfId="0" applyNumberFormat="1" applyFont="1" applyFill="1" applyBorder="1" applyAlignment="1"/>
    <xf numFmtId="3" fontId="6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Fill="1" applyBorder="1" applyAlignment="1"/>
    <xf numFmtId="0" fontId="5" fillId="0" borderId="11" xfId="0" applyFont="1" applyFill="1" applyBorder="1"/>
    <xf numFmtId="0" fontId="10" fillId="0" borderId="0" xfId="0" applyFont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="75" zoomScaleNormal="75" workbookViewId="0">
      <selection activeCell="C23" sqref="C23"/>
    </sheetView>
  </sheetViews>
  <sheetFormatPr defaultRowHeight="15"/>
  <cols>
    <col min="1" max="1" width="22.28515625" customWidth="1"/>
    <col min="2" max="2" width="21.7109375" customWidth="1"/>
    <col min="3" max="5" width="17.42578125" customWidth="1"/>
    <col min="6" max="7" width="19.85546875" customWidth="1"/>
    <col min="8" max="8" width="24.42578125" customWidth="1"/>
    <col min="9" max="9" width="0.140625" customWidth="1"/>
    <col min="10" max="10" width="22.42578125" hidden="1" customWidth="1"/>
  </cols>
  <sheetData>
    <row r="1" spans="1:10" ht="15.75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>
      <c r="A2" s="35" t="s">
        <v>41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9" customHeight="1">
      <c r="A3" s="2" t="s">
        <v>1</v>
      </c>
      <c r="B3" s="33" t="s">
        <v>41</v>
      </c>
      <c r="C3" s="34"/>
      <c r="D3" s="19"/>
      <c r="E3" s="37" t="s">
        <v>45</v>
      </c>
      <c r="F3" s="3" t="s">
        <v>30</v>
      </c>
      <c r="G3" s="3" t="s">
        <v>30</v>
      </c>
      <c r="H3" s="32" t="s">
        <v>31</v>
      </c>
      <c r="I3" s="39" t="s">
        <v>32</v>
      </c>
      <c r="J3" s="32" t="s">
        <v>33</v>
      </c>
    </row>
    <row r="4" spans="1:10" ht="150">
      <c r="A4" s="2"/>
      <c r="B4" s="2" t="s">
        <v>40</v>
      </c>
      <c r="C4" s="2" t="s">
        <v>48</v>
      </c>
      <c r="D4" s="2" t="s">
        <v>49</v>
      </c>
      <c r="E4" s="38"/>
      <c r="F4" s="4" t="s">
        <v>34</v>
      </c>
      <c r="G4" s="4" t="s">
        <v>35</v>
      </c>
      <c r="H4" s="32"/>
      <c r="I4" s="39"/>
      <c r="J4" s="32"/>
    </row>
    <row r="5" spans="1:10" ht="105" customHeight="1">
      <c r="A5" s="6" t="s">
        <v>11</v>
      </c>
      <c r="B5" s="28">
        <v>140</v>
      </c>
      <c r="C5" s="20">
        <f>(D5+E5*2)/3</f>
        <v>145.33333333333334</v>
      </c>
      <c r="D5" s="21">
        <v>146</v>
      </c>
      <c r="E5" s="21">
        <f>20+125</f>
        <v>145</v>
      </c>
      <c r="F5" s="22">
        <f>C5-B5</f>
        <v>5.3333333333333428</v>
      </c>
      <c r="G5" s="29">
        <f>C5/B5*100-100</f>
        <v>3.8095238095238244</v>
      </c>
      <c r="H5" s="22"/>
      <c r="I5" s="24">
        <f t="shared" ref="I5" si="0">B5*-H5%</f>
        <v>0</v>
      </c>
      <c r="J5" s="25"/>
    </row>
    <row r="6" spans="1:10" ht="52.5" customHeight="1">
      <c r="A6" s="6" t="s">
        <v>12</v>
      </c>
      <c r="B6" s="28">
        <v>90</v>
      </c>
      <c r="C6" s="20">
        <f t="shared" ref="C6:C24" si="1">(D6+E6*2)/3</f>
        <v>71</v>
      </c>
      <c r="D6" s="21">
        <v>73</v>
      </c>
      <c r="E6" s="21">
        <f>15+55</f>
        <v>70</v>
      </c>
      <c r="F6" s="22">
        <f t="shared" ref="F6:F24" si="2">C6-B6</f>
        <v>-19</v>
      </c>
      <c r="G6" s="23">
        <f t="shared" ref="G6:G24" si="3">C6/B6*100-100</f>
        <v>-21.111111111111114</v>
      </c>
      <c r="H6" s="22">
        <f t="shared" ref="H6" si="4">G6+2</f>
        <v>-19.111111111111114</v>
      </c>
      <c r="I6" s="24">
        <f>B6*-H6%</f>
        <v>17.200000000000003</v>
      </c>
      <c r="J6" s="25" t="s">
        <v>46</v>
      </c>
    </row>
    <row r="7" spans="1:10" ht="37.5">
      <c r="A7" s="6" t="s">
        <v>13</v>
      </c>
      <c r="B7" s="28">
        <v>146</v>
      </c>
      <c r="C7" s="20">
        <f t="shared" si="1"/>
        <v>145.66666666666666</v>
      </c>
      <c r="D7" s="21">
        <v>149</v>
      </c>
      <c r="E7" s="21">
        <f>24+120</f>
        <v>144</v>
      </c>
      <c r="F7" s="22">
        <f t="shared" si="2"/>
        <v>-0.33333333333334281</v>
      </c>
      <c r="G7" s="22">
        <f t="shared" si="3"/>
        <v>-0.22831050228310801</v>
      </c>
      <c r="H7" s="22"/>
      <c r="I7" s="24"/>
      <c r="J7" s="22"/>
    </row>
    <row r="8" spans="1:10" ht="37.5">
      <c r="A8" s="6" t="s">
        <v>14</v>
      </c>
      <c r="B8" s="28">
        <v>125</v>
      </c>
      <c r="C8" s="20">
        <f t="shared" si="1"/>
        <v>128.33333333333334</v>
      </c>
      <c r="D8" s="21">
        <v>129</v>
      </c>
      <c r="E8" s="21">
        <f>34+94</f>
        <v>128</v>
      </c>
      <c r="F8" s="22">
        <f t="shared" si="2"/>
        <v>3.3333333333333428</v>
      </c>
      <c r="G8" s="22">
        <f t="shared" si="3"/>
        <v>2.6666666666666856</v>
      </c>
      <c r="H8" s="22"/>
      <c r="I8" s="24"/>
      <c r="J8" s="22"/>
    </row>
    <row r="9" spans="1:10" ht="37.5">
      <c r="A9" s="6" t="s">
        <v>15</v>
      </c>
      <c r="B9" s="28">
        <v>190</v>
      </c>
      <c r="C9" s="20">
        <f t="shared" si="1"/>
        <v>188.33333333333334</v>
      </c>
      <c r="D9" s="21">
        <v>191</v>
      </c>
      <c r="E9" s="21">
        <f>39+148</f>
        <v>187</v>
      </c>
      <c r="F9" s="22">
        <f t="shared" si="2"/>
        <v>-1.6666666666666572</v>
      </c>
      <c r="G9" s="22">
        <f t="shared" si="3"/>
        <v>-0.87719298245613686</v>
      </c>
      <c r="H9" s="22"/>
      <c r="I9" s="24"/>
      <c r="J9" s="22"/>
    </row>
    <row r="10" spans="1:10" ht="37.5">
      <c r="A10" s="6" t="s">
        <v>16</v>
      </c>
      <c r="B10" s="28">
        <v>112</v>
      </c>
      <c r="C10" s="20">
        <f t="shared" si="1"/>
        <v>98.333333333333329</v>
      </c>
      <c r="D10" s="21">
        <v>105</v>
      </c>
      <c r="E10" s="21">
        <f>12+83</f>
        <v>95</v>
      </c>
      <c r="F10" s="22">
        <f t="shared" si="2"/>
        <v>-13.666666666666671</v>
      </c>
      <c r="G10" s="23">
        <f t="shared" ref="G10:G13" si="5">C10/B10*100-100</f>
        <v>-12.202380952380949</v>
      </c>
      <c r="H10" s="22">
        <f t="shared" ref="H10:H13" si="6">G10+2</f>
        <v>-10.202380952380949</v>
      </c>
      <c r="I10" s="24">
        <f t="shared" ref="I10:I13" si="7">B10*-H10%</f>
        <v>11.426666666666662</v>
      </c>
      <c r="J10" s="25" t="s">
        <v>46</v>
      </c>
    </row>
    <row r="11" spans="1:10" ht="37.5">
      <c r="A11" s="6" t="s">
        <v>17</v>
      </c>
      <c r="B11" s="28">
        <v>95</v>
      </c>
      <c r="C11" s="20">
        <f t="shared" si="1"/>
        <v>82</v>
      </c>
      <c r="D11" s="21">
        <v>86</v>
      </c>
      <c r="E11" s="21">
        <f>11+69</f>
        <v>80</v>
      </c>
      <c r="F11" s="22">
        <f t="shared" si="2"/>
        <v>-13</v>
      </c>
      <c r="G11" s="23">
        <f t="shared" si="5"/>
        <v>-13.68421052631578</v>
      </c>
      <c r="H11" s="22">
        <f t="shared" si="6"/>
        <v>-11.68421052631578</v>
      </c>
      <c r="I11" s="24">
        <f t="shared" si="7"/>
        <v>11.099999999999991</v>
      </c>
      <c r="J11" s="25" t="s">
        <v>46</v>
      </c>
    </row>
    <row r="12" spans="1:10" ht="37.5">
      <c r="A12" s="6" t="s">
        <v>18</v>
      </c>
      <c r="B12" s="28">
        <v>151</v>
      </c>
      <c r="C12" s="20">
        <f t="shared" si="1"/>
        <v>130.33333333333334</v>
      </c>
      <c r="D12" s="21">
        <v>137</v>
      </c>
      <c r="E12" s="21">
        <f>16+111</f>
        <v>127</v>
      </c>
      <c r="F12" s="22">
        <f t="shared" si="2"/>
        <v>-20.666666666666657</v>
      </c>
      <c r="G12" s="23">
        <f t="shared" si="5"/>
        <v>-13.686534216335531</v>
      </c>
      <c r="H12" s="22">
        <f t="shared" si="6"/>
        <v>-11.686534216335531</v>
      </c>
      <c r="I12" s="24">
        <f t="shared" si="7"/>
        <v>17.646666666666651</v>
      </c>
      <c r="J12" s="25" t="s">
        <v>46</v>
      </c>
    </row>
    <row r="13" spans="1:10" ht="37.5">
      <c r="A13" s="6" t="s">
        <v>19</v>
      </c>
      <c r="B13" s="28">
        <v>108</v>
      </c>
      <c r="C13" s="20">
        <f t="shared" si="1"/>
        <v>99.666666666666671</v>
      </c>
      <c r="D13" s="21">
        <v>101</v>
      </c>
      <c r="E13" s="21">
        <f>21+78</f>
        <v>99</v>
      </c>
      <c r="F13" s="22">
        <f t="shared" si="2"/>
        <v>-8.3333333333333286</v>
      </c>
      <c r="G13" s="23">
        <f t="shared" si="5"/>
        <v>-7.7160493827160508</v>
      </c>
      <c r="H13" s="22">
        <f t="shared" si="6"/>
        <v>-5.7160493827160508</v>
      </c>
      <c r="I13" s="24">
        <f t="shared" si="7"/>
        <v>6.1733333333333347</v>
      </c>
      <c r="J13" s="25" t="s">
        <v>46</v>
      </c>
    </row>
    <row r="14" spans="1:10" ht="37.5">
      <c r="A14" s="6" t="s">
        <v>20</v>
      </c>
      <c r="B14" s="28">
        <v>85</v>
      </c>
      <c r="C14" s="20">
        <f t="shared" si="1"/>
        <v>92.666666666666671</v>
      </c>
      <c r="D14" s="21">
        <v>96</v>
      </c>
      <c r="E14" s="21">
        <f>19+72</f>
        <v>91</v>
      </c>
      <c r="F14" s="22">
        <f t="shared" si="2"/>
        <v>7.6666666666666714</v>
      </c>
      <c r="G14" s="22">
        <f t="shared" si="3"/>
        <v>9.0196078431372655</v>
      </c>
      <c r="H14" s="22"/>
      <c r="I14" s="24"/>
      <c r="J14" s="22"/>
    </row>
    <row r="15" spans="1:10" ht="37.5">
      <c r="A15" s="6" t="s">
        <v>21</v>
      </c>
      <c r="B15" s="28">
        <v>278</v>
      </c>
      <c r="C15" s="20">
        <f t="shared" si="1"/>
        <v>268.66666666666669</v>
      </c>
      <c r="D15" s="21">
        <v>274</v>
      </c>
      <c r="E15" s="21">
        <f>36+230</f>
        <v>266</v>
      </c>
      <c r="F15" s="22">
        <f t="shared" si="2"/>
        <v>-9.3333333333333144</v>
      </c>
      <c r="G15" s="23">
        <f t="shared" ref="G15" si="8">C15/B15*100-100</f>
        <v>-3.3573141486810414</v>
      </c>
      <c r="H15" s="22">
        <f t="shared" ref="H15" si="9">G15+2</f>
        <v>-1.3573141486810414</v>
      </c>
      <c r="I15" s="24">
        <f>B15*-H15%</f>
        <v>3.7733333333332948</v>
      </c>
      <c r="J15" s="25" t="s">
        <v>46</v>
      </c>
    </row>
    <row r="16" spans="1:10" ht="37.5">
      <c r="A16" s="6" t="s">
        <v>47</v>
      </c>
      <c r="B16" s="28">
        <v>184</v>
      </c>
      <c r="C16" s="20">
        <f t="shared" si="1"/>
        <v>36.666666666666664</v>
      </c>
      <c r="D16" s="26">
        <v>36</v>
      </c>
      <c r="E16" s="21">
        <v>37</v>
      </c>
      <c r="F16" s="23">
        <f t="shared" si="2"/>
        <v>-147.33333333333334</v>
      </c>
      <c r="G16" s="23">
        <f t="shared" si="3"/>
        <v>-80.072463768115938</v>
      </c>
      <c r="H16" s="22">
        <f t="shared" ref="H16" si="10">G16+2</f>
        <v>-78.072463768115938</v>
      </c>
      <c r="I16" s="24">
        <f>B16*-H16%</f>
        <v>143.65333333333334</v>
      </c>
      <c r="J16" s="25"/>
    </row>
    <row r="17" spans="1:10" ht="37.5">
      <c r="A17" s="6" t="s">
        <v>22</v>
      </c>
      <c r="B17" s="28">
        <v>50</v>
      </c>
      <c r="C17" s="20">
        <f t="shared" si="1"/>
        <v>50.333333333333336</v>
      </c>
      <c r="D17" s="21">
        <v>49</v>
      </c>
      <c r="E17" s="21">
        <f>24+27</f>
        <v>51</v>
      </c>
      <c r="F17" s="22">
        <f t="shared" si="2"/>
        <v>0.3333333333333357</v>
      </c>
      <c r="G17" s="22">
        <f t="shared" si="3"/>
        <v>0.66666666666668561</v>
      </c>
      <c r="H17" s="22"/>
      <c r="I17" s="24"/>
      <c r="J17" s="22"/>
    </row>
    <row r="18" spans="1:10" ht="37.5">
      <c r="A18" s="6" t="s">
        <v>23</v>
      </c>
      <c r="B18" s="28">
        <v>88</v>
      </c>
      <c r="C18" s="20">
        <f t="shared" si="1"/>
        <v>83.666666666666671</v>
      </c>
      <c r="D18" s="21">
        <v>89</v>
      </c>
      <c r="E18" s="21">
        <f>18+63</f>
        <v>81</v>
      </c>
      <c r="F18" s="22">
        <f t="shared" si="2"/>
        <v>-4.3333333333333286</v>
      </c>
      <c r="G18" s="23">
        <f t="shared" ref="G18" si="11">C18/B18*100-100</f>
        <v>-4.9242424242424221</v>
      </c>
      <c r="H18" s="22">
        <f t="shared" ref="H18" si="12">G18+2</f>
        <v>-2.9242424242424221</v>
      </c>
      <c r="I18" s="24">
        <f>B18*-H18%</f>
        <v>2.5733333333333315</v>
      </c>
      <c r="J18" s="25" t="s">
        <v>46</v>
      </c>
    </row>
    <row r="19" spans="1:10" ht="37.5">
      <c r="A19" s="6" t="s">
        <v>24</v>
      </c>
      <c r="B19" s="28">
        <v>225</v>
      </c>
      <c r="C19" s="20">
        <f t="shared" si="1"/>
        <v>238</v>
      </c>
      <c r="D19" s="21">
        <v>250</v>
      </c>
      <c r="E19" s="21">
        <f>64+168</f>
        <v>232</v>
      </c>
      <c r="F19" s="22">
        <f t="shared" si="2"/>
        <v>13</v>
      </c>
      <c r="G19" s="22">
        <f t="shared" si="3"/>
        <v>5.7777777777777715</v>
      </c>
      <c r="H19" s="22"/>
      <c r="I19" s="24"/>
      <c r="J19" s="22"/>
    </row>
    <row r="20" spans="1:10" ht="37.5">
      <c r="A20" s="6" t="s">
        <v>25</v>
      </c>
      <c r="B20" s="28">
        <v>44</v>
      </c>
      <c r="C20" s="20">
        <f t="shared" si="1"/>
        <v>41.666666666666664</v>
      </c>
      <c r="D20" s="21">
        <v>43</v>
      </c>
      <c r="E20" s="21">
        <f>18+23</f>
        <v>41</v>
      </c>
      <c r="F20" s="22">
        <f t="shared" si="2"/>
        <v>-2.3333333333333357</v>
      </c>
      <c r="G20" s="23">
        <f t="shared" ref="G20" si="13">C20/B20*100-100</f>
        <v>-5.3030303030303116</v>
      </c>
      <c r="H20" s="22">
        <f t="shared" ref="H20" si="14">G20+2</f>
        <v>-3.3030303030303116</v>
      </c>
      <c r="I20" s="24">
        <f>B20*-H20%</f>
        <v>1.4533333333333371</v>
      </c>
      <c r="J20" s="25" t="s">
        <v>46</v>
      </c>
    </row>
    <row r="21" spans="1:10" ht="37.5">
      <c r="A21" s="6" t="s">
        <v>26</v>
      </c>
      <c r="B21" s="28">
        <v>230</v>
      </c>
      <c r="C21" s="20">
        <f t="shared" si="1"/>
        <v>235</v>
      </c>
      <c r="D21" s="21">
        <v>231</v>
      </c>
      <c r="E21" s="21">
        <f>43+194</f>
        <v>237</v>
      </c>
      <c r="F21" s="22">
        <f t="shared" si="2"/>
        <v>5</v>
      </c>
      <c r="G21" s="22">
        <f t="shared" si="3"/>
        <v>2.1739130434782652</v>
      </c>
      <c r="H21" s="22"/>
      <c r="I21" s="24"/>
      <c r="J21" s="22"/>
    </row>
    <row r="22" spans="1:10" ht="37.5">
      <c r="A22" s="6" t="s">
        <v>27</v>
      </c>
      <c r="B22" s="28">
        <v>151</v>
      </c>
      <c r="C22" s="20">
        <f t="shared" si="1"/>
        <v>155.66666666666666</v>
      </c>
      <c r="D22" s="26">
        <v>153</v>
      </c>
      <c r="E22" s="21">
        <f>28+129</f>
        <v>157</v>
      </c>
      <c r="F22" s="23">
        <f t="shared" si="2"/>
        <v>4.6666666666666572</v>
      </c>
      <c r="G22" s="29">
        <f t="shared" si="3"/>
        <v>3.0905077262693084</v>
      </c>
      <c r="H22" s="23"/>
      <c r="I22" s="27"/>
      <c r="J22" s="25"/>
    </row>
    <row r="23" spans="1:10" ht="18.75">
      <c r="A23" s="6" t="s">
        <v>42</v>
      </c>
      <c r="B23" s="28">
        <v>73</v>
      </c>
      <c r="C23" s="20">
        <f t="shared" si="1"/>
        <v>72.666666666666671</v>
      </c>
      <c r="D23" s="21">
        <v>74</v>
      </c>
      <c r="E23" s="21">
        <f>16+56</f>
        <v>72</v>
      </c>
      <c r="F23" s="22">
        <f t="shared" si="2"/>
        <v>-0.3333333333333286</v>
      </c>
      <c r="G23" s="22">
        <f t="shared" si="3"/>
        <v>-0.4566210045662018</v>
      </c>
      <c r="H23" s="22"/>
      <c r="I23" s="24"/>
      <c r="J23" s="22"/>
    </row>
    <row r="24" spans="1:10" ht="18.75">
      <c r="A24" s="6" t="s">
        <v>28</v>
      </c>
      <c r="B24" s="28">
        <v>80</v>
      </c>
      <c r="C24" s="20">
        <f t="shared" si="1"/>
        <v>74</v>
      </c>
      <c r="D24" s="21">
        <v>78</v>
      </c>
      <c r="E24" s="21">
        <f>13+59</f>
        <v>72</v>
      </c>
      <c r="F24" s="22">
        <f t="shared" si="2"/>
        <v>-6</v>
      </c>
      <c r="G24" s="23">
        <f t="shared" si="3"/>
        <v>-7.5</v>
      </c>
      <c r="H24" s="22">
        <f t="shared" ref="H24" si="15">G24+2</f>
        <v>-5.5</v>
      </c>
      <c r="I24" s="24">
        <f>B24*-H24%</f>
        <v>4.4000000000000004</v>
      </c>
      <c r="J24" s="25" t="s">
        <v>46</v>
      </c>
    </row>
  </sheetData>
  <mergeCells count="6">
    <mergeCell ref="H3:H4"/>
    <mergeCell ref="B3:C3"/>
    <mergeCell ref="A2:J2"/>
    <mergeCell ref="E3:E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tabSelected="1" view="pageBreakPreview" zoomScale="60" zoomScaleNormal="75" workbookViewId="0">
      <selection activeCell="AD8" sqref="AD8"/>
    </sheetView>
  </sheetViews>
  <sheetFormatPr defaultRowHeight="15"/>
  <cols>
    <col min="1" max="1" width="18.28515625" customWidth="1"/>
    <col min="2" max="2" width="16.28515625" customWidth="1"/>
    <col min="3" max="3" width="14.28515625" customWidth="1"/>
    <col min="4" max="4" width="0.140625" customWidth="1"/>
    <col min="5" max="5" width="13" hidden="1" customWidth="1"/>
    <col min="6" max="6" width="10.85546875" customWidth="1"/>
    <col min="7" max="7" width="10.28515625" customWidth="1"/>
    <col min="8" max="8" width="0.140625" customWidth="1"/>
    <col min="12" max="12" width="10.85546875" hidden="1" customWidth="1"/>
    <col min="13" max="15" width="13" customWidth="1"/>
    <col min="16" max="16" width="0.140625" customWidth="1"/>
    <col min="17" max="17" width="12.7109375" customWidth="1"/>
    <col min="18" max="18" width="14.140625" customWidth="1"/>
    <col min="19" max="19" width="0.28515625" customWidth="1"/>
    <col min="21" max="21" width="13.28515625" customWidth="1"/>
    <col min="22" max="22" width="0.140625" customWidth="1"/>
  </cols>
  <sheetData>
    <row r="1" spans="1:22" ht="15.75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2" ht="4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9" customHeight="1">
      <c r="A3" s="7" t="s">
        <v>1</v>
      </c>
      <c r="B3" s="40" t="s">
        <v>2</v>
      </c>
      <c r="C3" s="42"/>
      <c r="D3" s="40" t="s">
        <v>3</v>
      </c>
      <c r="E3" s="42"/>
      <c r="F3" s="40" t="s">
        <v>4</v>
      </c>
      <c r="G3" s="41"/>
      <c r="H3" s="42"/>
      <c r="I3" s="40" t="s">
        <v>5</v>
      </c>
      <c r="J3" s="41"/>
      <c r="K3" s="41"/>
      <c r="L3" s="42"/>
      <c r="M3" s="40" t="s">
        <v>6</v>
      </c>
      <c r="N3" s="41"/>
      <c r="O3" s="41"/>
      <c r="P3" s="42"/>
      <c r="Q3" s="40" t="s">
        <v>7</v>
      </c>
      <c r="R3" s="41"/>
      <c r="S3" s="42"/>
      <c r="T3" s="45" t="s">
        <v>8</v>
      </c>
      <c r="U3" s="45"/>
      <c r="V3" s="45"/>
    </row>
    <row r="4" spans="1:22" ht="236.25">
      <c r="A4" s="7"/>
      <c r="B4" s="7" t="s">
        <v>9</v>
      </c>
      <c r="C4" s="7" t="s">
        <v>10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36</v>
      </c>
      <c r="I4" s="7" t="s">
        <v>37</v>
      </c>
      <c r="J4" s="8" t="s">
        <v>29</v>
      </c>
      <c r="K4" s="7" t="s">
        <v>10</v>
      </c>
      <c r="L4" s="7" t="s">
        <v>36</v>
      </c>
      <c r="M4" s="7" t="s">
        <v>38</v>
      </c>
      <c r="N4" s="8" t="s">
        <v>39</v>
      </c>
      <c r="O4" s="7" t="s">
        <v>10</v>
      </c>
      <c r="P4" s="7" t="s">
        <v>36</v>
      </c>
      <c r="Q4" s="7" t="s">
        <v>9</v>
      </c>
      <c r="R4" s="7" t="s">
        <v>10</v>
      </c>
      <c r="S4" s="7" t="s">
        <v>36</v>
      </c>
      <c r="T4" s="7" t="s">
        <v>9</v>
      </c>
      <c r="U4" s="7" t="s">
        <v>10</v>
      </c>
      <c r="V4" s="7" t="s">
        <v>36</v>
      </c>
    </row>
    <row r="5" spans="1:22" ht="37.5">
      <c r="A5" s="6" t="s">
        <v>11</v>
      </c>
      <c r="B5" s="1">
        <v>0</v>
      </c>
      <c r="C5" s="1">
        <v>0</v>
      </c>
      <c r="D5" s="5">
        <v>65</v>
      </c>
      <c r="E5" s="5"/>
      <c r="F5" s="9">
        <v>70</v>
      </c>
      <c r="G5" s="10">
        <v>63</v>
      </c>
      <c r="H5" s="11"/>
      <c r="I5" s="9">
        <v>5</v>
      </c>
      <c r="J5" s="9">
        <v>7</v>
      </c>
      <c r="K5" s="12">
        <f>J5*100/'объемы на 01.11.2019'!C5</f>
        <v>4.8165137614678892</v>
      </c>
      <c r="L5" s="9"/>
      <c r="M5" s="9">
        <v>100</v>
      </c>
      <c r="N5" s="13">
        <v>5063</v>
      </c>
      <c r="O5" s="13">
        <f>N5/'объемы на 01.11.2019'!C5*100/19</f>
        <v>183.35345243843551</v>
      </c>
      <c r="P5" s="11"/>
      <c r="Q5" s="9">
        <v>70</v>
      </c>
      <c r="R5" s="10">
        <v>63</v>
      </c>
      <c r="S5" s="11"/>
      <c r="T5" s="9">
        <v>100</v>
      </c>
      <c r="U5" s="9">
        <v>100</v>
      </c>
      <c r="V5" s="9"/>
    </row>
    <row r="6" spans="1:22" ht="37.5">
      <c r="A6" s="6" t="s">
        <v>12</v>
      </c>
      <c r="B6" s="1">
        <v>0</v>
      </c>
      <c r="C6" s="1">
        <v>0</v>
      </c>
      <c r="D6" s="5">
        <v>65</v>
      </c>
      <c r="E6" s="5"/>
      <c r="F6" s="9">
        <v>70</v>
      </c>
      <c r="G6" s="10">
        <v>63</v>
      </c>
      <c r="H6" s="11"/>
      <c r="I6" s="9">
        <v>5</v>
      </c>
      <c r="J6" s="9">
        <v>7</v>
      </c>
      <c r="K6" s="12">
        <f>J6*100/'объемы на 01.11.2019'!C6</f>
        <v>9.8591549295774641</v>
      </c>
      <c r="L6" s="9"/>
      <c r="M6" s="9">
        <v>100</v>
      </c>
      <c r="N6" s="13">
        <v>2480</v>
      </c>
      <c r="O6" s="13">
        <f>N6/'объемы на 01.11.2019'!C6*100/19</f>
        <v>183.83988139362492</v>
      </c>
      <c r="P6" s="11"/>
      <c r="Q6" s="9">
        <v>70</v>
      </c>
      <c r="R6" s="9">
        <v>100</v>
      </c>
      <c r="S6" s="9"/>
      <c r="T6" s="9">
        <v>100</v>
      </c>
      <c r="U6" s="9">
        <v>100</v>
      </c>
      <c r="V6" s="9"/>
    </row>
    <row r="7" spans="1:22" ht="37.5">
      <c r="A7" s="6" t="s">
        <v>13</v>
      </c>
      <c r="B7" s="1">
        <v>0</v>
      </c>
      <c r="C7" s="1">
        <v>0</v>
      </c>
      <c r="D7" s="5">
        <v>65</v>
      </c>
      <c r="E7" s="5"/>
      <c r="F7" s="9">
        <v>70</v>
      </c>
      <c r="G7" s="15">
        <v>73</v>
      </c>
      <c r="H7" s="9"/>
      <c r="I7" s="9">
        <v>5</v>
      </c>
      <c r="J7" s="9">
        <v>24</v>
      </c>
      <c r="K7" s="12">
        <f>J7*100/'объемы на 01.11.2019'!C7</f>
        <v>16.475972540045767</v>
      </c>
      <c r="L7" s="9"/>
      <c r="M7" s="9">
        <v>100</v>
      </c>
      <c r="N7" s="30">
        <v>3407</v>
      </c>
      <c r="O7" s="13">
        <f>N7/'объемы на 01.11.2019'!C7*100/19</f>
        <v>123.10008430687704</v>
      </c>
      <c r="P7" s="11"/>
      <c r="Q7" s="9">
        <v>70</v>
      </c>
      <c r="R7" s="9">
        <v>92</v>
      </c>
      <c r="S7" s="9"/>
      <c r="T7" s="9">
        <v>100</v>
      </c>
      <c r="U7" s="9">
        <v>100</v>
      </c>
      <c r="V7" s="9"/>
    </row>
    <row r="8" spans="1:22" ht="37.5">
      <c r="A8" s="6" t="s">
        <v>14</v>
      </c>
      <c r="B8" s="1">
        <v>0</v>
      </c>
      <c r="C8" s="1">
        <v>0</v>
      </c>
      <c r="D8" s="5">
        <v>65</v>
      </c>
      <c r="E8" s="5"/>
      <c r="F8" s="9">
        <v>70</v>
      </c>
      <c r="G8" s="10">
        <v>66</v>
      </c>
      <c r="H8" s="9"/>
      <c r="I8" s="9">
        <v>5</v>
      </c>
      <c r="J8" s="9">
        <v>5</v>
      </c>
      <c r="K8" s="12">
        <f>J8*100/'объемы на 01.11.2019'!C8</f>
        <v>3.8961038961038956</v>
      </c>
      <c r="L8" s="9"/>
      <c r="M8" s="9">
        <v>100</v>
      </c>
      <c r="N8" s="13">
        <v>3400</v>
      </c>
      <c r="O8" s="13">
        <f>N8/'объемы на 01.11.2019'!C8*100/19</f>
        <v>139.4395078605605</v>
      </c>
      <c r="P8" s="11"/>
      <c r="Q8" s="9">
        <v>70</v>
      </c>
      <c r="R8" s="15">
        <v>83</v>
      </c>
      <c r="S8" s="16"/>
      <c r="T8" s="9">
        <v>100</v>
      </c>
      <c r="U8" s="9">
        <v>100</v>
      </c>
      <c r="V8" s="9"/>
    </row>
    <row r="9" spans="1:22" ht="37.5">
      <c r="A9" s="6" t="s">
        <v>15</v>
      </c>
      <c r="B9" s="1">
        <v>0</v>
      </c>
      <c r="C9" s="1">
        <v>0</v>
      </c>
      <c r="D9" s="5">
        <v>65</v>
      </c>
      <c r="E9" s="5"/>
      <c r="F9" s="9">
        <v>70</v>
      </c>
      <c r="G9" s="15">
        <v>76</v>
      </c>
      <c r="H9" s="9"/>
      <c r="I9" s="9">
        <v>5</v>
      </c>
      <c r="J9" s="9">
        <v>18</v>
      </c>
      <c r="K9" s="12">
        <f>J9*100/'объемы на 01.11.2019'!C9</f>
        <v>9.5575221238938042</v>
      </c>
      <c r="L9" s="9"/>
      <c r="M9" s="9">
        <v>100</v>
      </c>
      <c r="N9" s="13">
        <v>4873</v>
      </c>
      <c r="O9" s="13">
        <f>N9/'объемы на 01.11.2019'!C9*100/19</f>
        <v>136.18071727992546</v>
      </c>
      <c r="P9" s="11"/>
      <c r="Q9" s="9">
        <v>70</v>
      </c>
      <c r="R9" s="10">
        <v>65</v>
      </c>
      <c r="S9" s="9"/>
      <c r="T9" s="9">
        <v>100</v>
      </c>
      <c r="U9" s="9">
        <v>100</v>
      </c>
      <c r="V9" s="9"/>
    </row>
    <row r="10" spans="1:22" ht="37.5">
      <c r="A10" s="6" t="s">
        <v>16</v>
      </c>
      <c r="B10" s="1">
        <v>0</v>
      </c>
      <c r="C10" s="1">
        <v>0</v>
      </c>
      <c r="D10" s="5">
        <v>65</v>
      </c>
      <c r="E10" s="5"/>
      <c r="F10" s="9">
        <v>70</v>
      </c>
      <c r="G10" s="10">
        <v>68</v>
      </c>
      <c r="H10" s="9"/>
      <c r="I10" s="9">
        <v>5</v>
      </c>
      <c r="J10" s="9">
        <v>6</v>
      </c>
      <c r="K10" s="12">
        <f>J10*100/'объемы на 01.11.2019'!C10</f>
        <v>6.1016949152542379</v>
      </c>
      <c r="L10" s="11"/>
      <c r="M10" s="9">
        <v>100</v>
      </c>
      <c r="N10" s="13">
        <v>2679</v>
      </c>
      <c r="O10" s="13">
        <f>N10/'объемы на 01.11.2019'!C10*100/19</f>
        <v>143.38983050847457</v>
      </c>
      <c r="P10" s="11"/>
      <c r="Q10" s="9">
        <v>70</v>
      </c>
      <c r="R10" s="10">
        <v>50</v>
      </c>
      <c r="S10" s="11"/>
      <c r="T10" s="9">
        <v>100</v>
      </c>
      <c r="U10" s="10">
        <v>0</v>
      </c>
      <c r="V10" s="11"/>
    </row>
    <row r="11" spans="1:22" ht="37.5">
      <c r="A11" s="6" t="s">
        <v>17</v>
      </c>
      <c r="B11" s="1">
        <v>0</v>
      </c>
      <c r="C11" s="1">
        <v>0</v>
      </c>
      <c r="D11" s="5">
        <v>65</v>
      </c>
      <c r="E11" s="5"/>
      <c r="F11" s="9">
        <v>70</v>
      </c>
      <c r="G11" s="10">
        <v>69</v>
      </c>
      <c r="H11" s="11"/>
      <c r="I11" s="9">
        <v>5</v>
      </c>
      <c r="J11" s="9">
        <v>11</v>
      </c>
      <c r="K11" s="12">
        <f>J11*100/'объемы на 01.11.2019'!C11</f>
        <v>13.414634146341463</v>
      </c>
      <c r="L11" s="9"/>
      <c r="M11" s="9">
        <v>100</v>
      </c>
      <c r="N11" s="13">
        <v>2288</v>
      </c>
      <c r="O11" s="13">
        <f>N11/'объемы на 01.11.2019'!C11*100/19</f>
        <v>146.85494223363284</v>
      </c>
      <c r="P11" s="11"/>
      <c r="Q11" s="9">
        <v>70</v>
      </c>
      <c r="R11" s="9">
        <v>100</v>
      </c>
      <c r="S11" s="9"/>
      <c r="T11" s="9">
        <v>100</v>
      </c>
      <c r="U11" s="9">
        <v>100</v>
      </c>
      <c r="V11" s="9"/>
    </row>
    <row r="12" spans="1:22" ht="56.25">
      <c r="A12" s="6" t="s">
        <v>18</v>
      </c>
      <c r="B12" s="1">
        <v>0</v>
      </c>
      <c r="C12" s="1">
        <v>0</v>
      </c>
      <c r="D12" s="5">
        <v>65</v>
      </c>
      <c r="E12" s="5"/>
      <c r="F12" s="9">
        <v>70</v>
      </c>
      <c r="G12" s="15">
        <v>74</v>
      </c>
      <c r="H12" s="11"/>
      <c r="I12" s="9">
        <v>5</v>
      </c>
      <c r="J12" s="9">
        <v>11</v>
      </c>
      <c r="K12" s="12">
        <f>J12*100/'объемы на 01.11.2019'!C12</f>
        <v>8.4398976982097178</v>
      </c>
      <c r="L12" s="9"/>
      <c r="M12" s="9">
        <v>100</v>
      </c>
      <c r="N12" s="13">
        <v>3713</v>
      </c>
      <c r="O12" s="13">
        <f>N12/'объемы на 01.11.2019'!C12*100/19</f>
        <v>149.93942657154395</v>
      </c>
      <c r="P12" s="11"/>
      <c r="Q12" s="9">
        <v>70</v>
      </c>
      <c r="R12" s="10">
        <v>44</v>
      </c>
      <c r="S12" s="11"/>
      <c r="T12" s="9">
        <v>100</v>
      </c>
      <c r="U12" s="9">
        <v>100</v>
      </c>
      <c r="V12" s="11"/>
    </row>
    <row r="13" spans="1:22" ht="37.5">
      <c r="A13" s="6" t="s">
        <v>19</v>
      </c>
      <c r="B13" s="1">
        <v>0</v>
      </c>
      <c r="C13" s="1">
        <v>0</v>
      </c>
      <c r="D13" s="5">
        <v>65</v>
      </c>
      <c r="E13" s="5"/>
      <c r="F13" s="9">
        <v>70</v>
      </c>
      <c r="G13" s="10">
        <v>66</v>
      </c>
      <c r="H13" s="9"/>
      <c r="I13" s="9">
        <v>5</v>
      </c>
      <c r="J13" s="9">
        <v>5</v>
      </c>
      <c r="K13" s="12">
        <f>J13*100/'объемы на 01.11.2019'!C13</f>
        <v>5.0167224080267552</v>
      </c>
      <c r="L13" s="9"/>
      <c r="M13" s="9">
        <v>100</v>
      </c>
      <c r="N13" s="13">
        <v>3827</v>
      </c>
      <c r="O13" s="13">
        <f>N13/'объемы на 01.11.2019'!C13*100/19</f>
        <v>202.09470163703571</v>
      </c>
      <c r="P13" s="11"/>
      <c r="Q13" s="9">
        <v>70</v>
      </c>
      <c r="R13" s="10">
        <v>63</v>
      </c>
      <c r="S13" s="11"/>
      <c r="T13" s="9">
        <v>100</v>
      </c>
      <c r="U13" s="9">
        <v>100</v>
      </c>
      <c r="V13" s="9"/>
    </row>
    <row r="14" spans="1:22" ht="37.5">
      <c r="A14" s="6" t="s">
        <v>20</v>
      </c>
      <c r="B14" s="1">
        <v>0</v>
      </c>
      <c r="C14" s="1">
        <v>0</v>
      </c>
      <c r="D14" s="5">
        <v>65</v>
      </c>
      <c r="E14" s="5"/>
      <c r="F14" s="9">
        <v>70</v>
      </c>
      <c r="G14" s="15">
        <v>93</v>
      </c>
      <c r="H14" s="11"/>
      <c r="I14" s="9">
        <v>5</v>
      </c>
      <c r="J14" s="9">
        <v>6</v>
      </c>
      <c r="K14" s="12">
        <f>J14*100/'объемы на 01.11.2019'!C14</f>
        <v>6.4748201438848918</v>
      </c>
      <c r="L14" s="9"/>
      <c r="M14" s="9">
        <v>100</v>
      </c>
      <c r="N14" s="13">
        <v>2502</v>
      </c>
      <c r="O14" s="13">
        <f>N14/'объемы на 01.11.2019'!C14*100/19</f>
        <v>142.10526315789474</v>
      </c>
      <c r="P14" s="11"/>
      <c r="Q14" s="9">
        <v>70</v>
      </c>
      <c r="R14" s="10">
        <v>69</v>
      </c>
      <c r="S14" s="9"/>
      <c r="T14" s="9">
        <v>100</v>
      </c>
      <c r="U14" s="10">
        <v>0</v>
      </c>
      <c r="V14" s="11"/>
    </row>
    <row r="15" spans="1:22" ht="37.5">
      <c r="A15" s="6" t="s">
        <v>21</v>
      </c>
      <c r="B15" s="1">
        <v>0</v>
      </c>
      <c r="C15" s="1">
        <v>0</v>
      </c>
      <c r="D15" s="5">
        <v>65</v>
      </c>
      <c r="E15" s="5"/>
      <c r="F15" s="9">
        <v>70</v>
      </c>
      <c r="G15" s="10">
        <v>64</v>
      </c>
      <c r="H15" s="11"/>
      <c r="I15" s="9">
        <v>5</v>
      </c>
      <c r="J15" s="9">
        <v>19</v>
      </c>
      <c r="K15" s="14">
        <f>J15*100/'объемы на 01.11.2019'!C15</f>
        <v>7.0719602977667488</v>
      </c>
      <c r="L15" s="11"/>
      <c r="M15" s="9">
        <v>100</v>
      </c>
      <c r="N15" s="13">
        <v>6550</v>
      </c>
      <c r="O15" s="13">
        <f>N15/'объемы на 01.11.2019'!C15*100/19</f>
        <v>128.31396108136346</v>
      </c>
      <c r="P15" s="9"/>
      <c r="Q15" s="9">
        <v>70</v>
      </c>
      <c r="R15" s="9">
        <v>70</v>
      </c>
      <c r="S15" s="9"/>
      <c r="T15" s="9">
        <v>100</v>
      </c>
      <c r="U15" s="10">
        <v>0</v>
      </c>
      <c r="V15" s="9"/>
    </row>
    <row r="16" spans="1:22" ht="37.5">
      <c r="A16" s="6" t="s">
        <v>47</v>
      </c>
      <c r="B16" s="1">
        <v>0</v>
      </c>
      <c r="C16" s="1">
        <v>0</v>
      </c>
      <c r="D16" s="5">
        <v>65</v>
      </c>
      <c r="E16" s="5"/>
      <c r="F16" s="9">
        <v>70</v>
      </c>
      <c r="G16" s="10">
        <v>57</v>
      </c>
      <c r="H16" s="11"/>
      <c r="I16" s="9">
        <v>5</v>
      </c>
      <c r="J16" s="9">
        <v>0</v>
      </c>
      <c r="K16" s="13">
        <f>J16*100/'объемы на 01.11.2019'!C16</f>
        <v>0</v>
      </c>
      <c r="L16" s="11"/>
      <c r="M16" s="9">
        <v>100</v>
      </c>
      <c r="N16" s="13">
        <v>1115</v>
      </c>
      <c r="O16" s="13">
        <f>N16/'объемы на 01.11.2019'!C16*100/19</f>
        <v>160.04784688995215</v>
      </c>
      <c r="P16" s="11"/>
      <c r="Q16" s="9">
        <v>70</v>
      </c>
      <c r="R16" s="10">
        <v>25</v>
      </c>
      <c r="S16" s="11"/>
      <c r="T16" s="9">
        <v>100</v>
      </c>
      <c r="U16" s="9">
        <v>100</v>
      </c>
      <c r="V16" s="9"/>
    </row>
    <row r="17" spans="1:22" ht="37.5">
      <c r="A17" s="6" t="s">
        <v>22</v>
      </c>
      <c r="B17" s="1">
        <v>0</v>
      </c>
      <c r="C17" s="1">
        <v>0</v>
      </c>
      <c r="D17" s="5">
        <v>65</v>
      </c>
      <c r="E17" s="5"/>
      <c r="F17" s="9">
        <v>70</v>
      </c>
      <c r="G17" s="10">
        <v>68</v>
      </c>
      <c r="H17" s="9"/>
      <c r="I17" s="9">
        <v>5</v>
      </c>
      <c r="J17" s="9">
        <v>4</v>
      </c>
      <c r="K17" s="12">
        <f>J17*100/'объемы на 01.11.2019'!C17</f>
        <v>7.9470198675496686</v>
      </c>
      <c r="L17" s="9"/>
      <c r="M17" s="9">
        <v>100</v>
      </c>
      <c r="N17" s="13">
        <v>2192</v>
      </c>
      <c r="O17" s="13">
        <f>N17/'объемы на 01.11.2019'!C17*100/19</f>
        <v>229.20878354827465</v>
      </c>
      <c r="P17" s="11"/>
      <c r="Q17" s="9">
        <v>70</v>
      </c>
      <c r="R17" s="10">
        <v>60</v>
      </c>
      <c r="S17" s="11"/>
      <c r="T17" s="9">
        <v>100</v>
      </c>
      <c r="U17" s="9">
        <v>100</v>
      </c>
      <c r="V17" s="9"/>
    </row>
    <row r="18" spans="1:22" ht="37.5">
      <c r="A18" s="6" t="s">
        <v>23</v>
      </c>
      <c r="B18" s="1">
        <v>0</v>
      </c>
      <c r="C18" s="1">
        <v>0</v>
      </c>
      <c r="D18" s="5">
        <v>65</v>
      </c>
      <c r="E18" s="5"/>
      <c r="F18" s="9">
        <v>70</v>
      </c>
      <c r="G18" s="15">
        <v>76</v>
      </c>
      <c r="H18" s="9"/>
      <c r="I18" s="9">
        <v>5</v>
      </c>
      <c r="J18" s="9">
        <v>5</v>
      </c>
      <c r="K18" s="12">
        <f>J18*100/'объемы на 01.11.2019'!C18</f>
        <v>5.9760956175298805</v>
      </c>
      <c r="L18" s="9"/>
      <c r="M18" s="9">
        <v>100</v>
      </c>
      <c r="N18" s="13">
        <v>2374</v>
      </c>
      <c r="O18" s="13">
        <f>N18/'объемы на 01.11.2019'!C18*100/19</f>
        <v>149.3394841685888</v>
      </c>
      <c r="P18" s="11"/>
      <c r="Q18" s="9">
        <v>70</v>
      </c>
      <c r="R18" s="9">
        <v>80</v>
      </c>
      <c r="S18" s="9"/>
      <c r="T18" s="9">
        <v>100</v>
      </c>
      <c r="U18" s="9">
        <v>100</v>
      </c>
      <c r="V18" s="9"/>
    </row>
    <row r="19" spans="1:22" ht="37.5">
      <c r="A19" s="6" t="s">
        <v>24</v>
      </c>
      <c r="B19" s="1">
        <v>0</v>
      </c>
      <c r="C19" s="1">
        <v>0</v>
      </c>
      <c r="D19" s="5">
        <v>65</v>
      </c>
      <c r="E19" s="5"/>
      <c r="F19" s="9">
        <v>70</v>
      </c>
      <c r="G19" s="10">
        <v>64</v>
      </c>
      <c r="H19" s="11"/>
      <c r="I19" s="9">
        <v>5</v>
      </c>
      <c r="J19" s="9">
        <v>15</v>
      </c>
      <c r="K19" s="12">
        <f>J19*100/'объемы на 01.11.2019'!C19</f>
        <v>6.3025210084033612</v>
      </c>
      <c r="L19" s="9"/>
      <c r="M19" s="9">
        <v>100</v>
      </c>
      <c r="N19" s="13">
        <v>6203</v>
      </c>
      <c r="O19" s="13">
        <f>N19/'объемы на 01.11.2019'!C19*100/19</f>
        <v>137.17381689517913</v>
      </c>
      <c r="P19" s="11"/>
      <c r="Q19" s="9">
        <v>70</v>
      </c>
      <c r="R19" s="9">
        <v>89</v>
      </c>
      <c r="S19" s="9"/>
      <c r="T19" s="9">
        <v>100</v>
      </c>
      <c r="U19" s="10">
        <v>0</v>
      </c>
      <c r="V19" s="9"/>
    </row>
    <row r="20" spans="1:22" ht="37.5">
      <c r="A20" s="6" t="s">
        <v>25</v>
      </c>
      <c r="B20" s="1">
        <v>0</v>
      </c>
      <c r="C20" s="1">
        <v>0</v>
      </c>
      <c r="D20" s="5">
        <v>65</v>
      </c>
      <c r="E20" s="5"/>
      <c r="F20" s="9">
        <v>70</v>
      </c>
      <c r="G20" s="10">
        <v>68</v>
      </c>
      <c r="H20" s="9"/>
      <c r="I20" s="9">
        <v>5</v>
      </c>
      <c r="J20" s="9">
        <v>2</v>
      </c>
      <c r="K20" s="13">
        <f>J20*100/'объемы на 01.11.2019'!C20</f>
        <v>4.8000000000000007</v>
      </c>
      <c r="L20" s="11"/>
      <c r="M20" s="9">
        <v>100</v>
      </c>
      <c r="N20" s="13">
        <v>1154</v>
      </c>
      <c r="O20" s="13">
        <f>N20/'объемы на 01.11.2019'!C20*100/19</f>
        <v>145.7684210526316</v>
      </c>
      <c r="P20" s="11"/>
      <c r="Q20" s="9">
        <v>70</v>
      </c>
      <c r="R20" s="10">
        <v>67</v>
      </c>
      <c r="S20" s="11"/>
      <c r="T20" s="9">
        <v>100</v>
      </c>
      <c r="U20" s="9">
        <v>100</v>
      </c>
      <c r="V20" s="9"/>
    </row>
    <row r="21" spans="1:22" ht="37.5">
      <c r="A21" s="6" t="s">
        <v>26</v>
      </c>
      <c r="B21" s="1">
        <v>0</v>
      </c>
      <c r="C21" s="1">
        <v>0</v>
      </c>
      <c r="D21" s="5">
        <v>65</v>
      </c>
      <c r="E21" s="5"/>
      <c r="F21" s="9">
        <v>70</v>
      </c>
      <c r="G21" s="10">
        <v>65</v>
      </c>
      <c r="H21" s="9"/>
      <c r="I21" s="9">
        <v>5</v>
      </c>
      <c r="J21" s="9">
        <v>20</v>
      </c>
      <c r="K21" s="12">
        <f>J21*100/'объемы на 01.11.2019'!C21</f>
        <v>8.5106382978723403</v>
      </c>
      <c r="L21" s="11"/>
      <c r="M21" s="9">
        <v>100</v>
      </c>
      <c r="N21" s="13">
        <v>7152</v>
      </c>
      <c r="O21" s="13">
        <f>N21/'объемы на 01.11.2019'!C21*100/19</f>
        <v>160.17917133258678</v>
      </c>
      <c r="P21" s="11"/>
      <c r="Q21" s="9">
        <v>70</v>
      </c>
      <c r="R21" s="10">
        <v>55</v>
      </c>
      <c r="S21" s="11"/>
      <c r="T21" s="9">
        <v>100</v>
      </c>
      <c r="U21" s="10">
        <v>0</v>
      </c>
      <c r="V21" s="9"/>
    </row>
    <row r="22" spans="1:22" ht="37.5">
      <c r="A22" s="6" t="s">
        <v>27</v>
      </c>
      <c r="B22" s="1">
        <v>0</v>
      </c>
      <c r="C22" s="1">
        <v>0</v>
      </c>
      <c r="D22" s="5">
        <v>65</v>
      </c>
      <c r="E22" s="5"/>
      <c r="F22" s="9">
        <v>70</v>
      </c>
      <c r="G22" s="15">
        <v>70</v>
      </c>
      <c r="H22" s="9"/>
      <c r="I22" s="9">
        <v>5</v>
      </c>
      <c r="J22" s="9">
        <v>26</v>
      </c>
      <c r="K22" s="12">
        <f>J22*100/'объемы на 01.11.2019'!C22</f>
        <v>16.702355460385441</v>
      </c>
      <c r="L22" s="9"/>
      <c r="M22" s="9">
        <v>100</v>
      </c>
      <c r="N22" s="13">
        <v>3323</v>
      </c>
      <c r="O22" s="13">
        <f>N22/'объемы на 01.11.2019'!C22*100/19</f>
        <v>112.3520793418235</v>
      </c>
      <c r="P22" s="11"/>
      <c r="Q22" s="9">
        <v>70</v>
      </c>
      <c r="R22" s="9">
        <v>79</v>
      </c>
      <c r="S22" s="9"/>
      <c r="T22" s="9">
        <v>100</v>
      </c>
      <c r="U22" s="9">
        <v>100</v>
      </c>
      <c r="V22" s="9"/>
    </row>
    <row r="23" spans="1:22" ht="18.75">
      <c r="A23" s="6" t="s">
        <v>42</v>
      </c>
      <c r="B23" s="1">
        <v>0</v>
      </c>
      <c r="C23" s="1">
        <v>0</v>
      </c>
      <c r="D23" s="5">
        <v>65</v>
      </c>
      <c r="E23" s="5"/>
      <c r="F23" s="9">
        <v>70</v>
      </c>
      <c r="G23" s="10">
        <v>62</v>
      </c>
      <c r="H23" s="11"/>
      <c r="I23" s="9">
        <v>5</v>
      </c>
      <c r="J23" s="9">
        <v>9</v>
      </c>
      <c r="K23" s="12">
        <f>J23*100/'объемы на 01.11.2019'!C23</f>
        <v>12.38532110091743</v>
      </c>
      <c r="L23" s="9"/>
      <c r="M23" s="9">
        <v>100</v>
      </c>
      <c r="N23" s="13">
        <v>2404</v>
      </c>
      <c r="O23" s="13">
        <f>N23/'объемы на 01.11.2019'!C23*100/19</f>
        <v>174.11878319652342</v>
      </c>
      <c r="P23" s="11"/>
      <c r="Q23" s="9">
        <v>70</v>
      </c>
      <c r="R23" s="10">
        <v>50</v>
      </c>
      <c r="S23" s="11"/>
      <c r="T23" s="9">
        <v>100</v>
      </c>
      <c r="U23" s="9">
        <v>100</v>
      </c>
      <c r="V23" s="9"/>
    </row>
    <row r="24" spans="1:22" ht="18.75">
      <c r="A24" s="6" t="s">
        <v>28</v>
      </c>
      <c r="B24" s="1">
        <v>0</v>
      </c>
      <c r="C24" s="1">
        <v>0</v>
      </c>
      <c r="D24" s="5">
        <v>65</v>
      </c>
      <c r="E24" s="5"/>
      <c r="F24" s="9">
        <v>70</v>
      </c>
      <c r="G24" s="10">
        <v>62</v>
      </c>
      <c r="H24" s="11"/>
      <c r="I24" s="9">
        <v>5</v>
      </c>
      <c r="J24" s="9">
        <v>4</v>
      </c>
      <c r="K24" s="12">
        <f>J24*100/'объемы на 01.11.2019'!C24</f>
        <v>5.4054054054054053</v>
      </c>
      <c r="L24" s="9"/>
      <c r="M24" s="9">
        <v>100</v>
      </c>
      <c r="N24" s="13">
        <v>2365</v>
      </c>
      <c r="O24" s="13">
        <f>N24/'объемы на 01.11.2019'!C24*100/19</f>
        <v>168.20768136557609</v>
      </c>
      <c r="P24" s="11"/>
      <c r="Q24" s="9">
        <v>70</v>
      </c>
      <c r="R24" s="9">
        <v>100</v>
      </c>
      <c r="S24" s="9"/>
      <c r="T24" s="9">
        <v>100</v>
      </c>
      <c r="U24" s="9">
        <v>100</v>
      </c>
      <c r="V24" s="9"/>
    </row>
    <row r="39" spans="3:3">
      <c r="C39" s="31"/>
    </row>
  </sheetData>
  <mergeCells count="9">
    <mergeCell ref="I3:L3"/>
    <mergeCell ref="M3:P3"/>
    <mergeCell ref="A1:U1"/>
    <mergeCell ref="B3:C3"/>
    <mergeCell ref="D3:E3"/>
    <mergeCell ref="F3:H3"/>
    <mergeCell ref="Q3:S3"/>
    <mergeCell ref="T3:V3"/>
    <mergeCell ref="A2:V2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на 01.11.2019</vt:lpstr>
      <vt:lpstr>показатели кач на 01.11.2019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2019-12-12T07:12:11Z</cp:lastPrinted>
  <dcterms:created xsi:type="dcterms:W3CDTF">2018-07-02T12:56:15Z</dcterms:created>
  <dcterms:modified xsi:type="dcterms:W3CDTF">2019-12-23T09:23:49Z</dcterms:modified>
</cp:coreProperties>
</file>