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объемы на 01.11.2019" sheetId="1" r:id="rId1"/>
    <sheet name="показатели кач на 01.11.2019" sheetId="2" r:id="rId2"/>
  </sheets>
  <definedNames>
    <definedName name="_xlnm.Print_Area" localSheetId="0">'объемы на 01.11.2019'!$A$1:$R$50</definedName>
  </definedNames>
  <calcPr calcId="125725" calcOnSave="0"/>
</workbook>
</file>

<file path=xl/calcChain.xml><?xml version="1.0" encoding="utf-8"?>
<calcChain xmlns="http://schemas.openxmlformats.org/spreadsheetml/2006/main">
  <c r="M47" i="2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K44" l="1"/>
  <c r="K40"/>
  <c r="K24"/>
  <c r="K9"/>
  <c r="K12"/>
  <c r="K31"/>
  <c r="K19"/>
  <c r="K18"/>
  <c r="K17"/>
  <c r="K15"/>
  <c r="D13" i="1"/>
  <c r="D12"/>
  <c r="H48" l="1"/>
  <c r="H50"/>
  <c r="H49"/>
  <c r="F48"/>
  <c r="D50"/>
  <c r="D49"/>
  <c r="F13" l="1"/>
  <c r="F50" s="1"/>
  <c r="F12"/>
  <c r="F49" s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 l="1"/>
  <c r="J50"/>
  <c r="J49"/>
  <c r="L5"/>
  <c r="B43"/>
  <c r="B36"/>
  <c r="B33"/>
  <c r="B30"/>
  <c r="B27"/>
  <c r="B25"/>
  <c r="B8"/>
  <c r="B11"/>
  <c r="B14"/>
  <c r="B17"/>
  <c r="B20"/>
  <c r="B5"/>
  <c r="B23"/>
  <c r="B41"/>
  <c r="B39"/>
  <c r="B46"/>
  <c r="E5"/>
  <c r="B48" l="1"/>
  <c r="D48"/>
  <c r="L47"/>
  <c r="L46"/>
  <c r="G46"/>
  <c r="E46"/>
  <c r="M45"/>
  <c r="L43"/>
  <c r="G43"/>
  <c r="E43"/>
  <c r="M42"/>
  <c r="P42" s="1"/>
  <c r="M41"/>
  <c r="P41" s="1"/>
  <c r="G41"/>
  <c r="E41"/>
  <c r="L39"/>
  <c r="G39"/>
  <c r="E39"/>
  <c r="M38"/>
  <c r="P38" s="1"/>
  <c r="L37"/>
  <c r="L36"/>
  <c r="G36"/>
  <c r="E36"/>
  <c r="M35"/>
  <c r="P35" s="1"/>
  <c r="L34"/>
  <c r="L33"/>
  <c r="G33"/>
  <c r="E33"/>
  <c r="M32"/>
  <c r="L31"/>
  <c r="L30"/>
  <c r="G30"/>
  <c r="E30"/>
  <c r="M29"/>
  <c r="P29" s="1"/>
  <c r="L28"/>
  <c r="L27"/>
  <c r="G27"/>
  <c r="E27"/>
  <c r="M26"/>
  <c r="P26" s="1"/>
  <c r="M25"/>
  <c r="P25" s="1"/>
  <c r="G25"/>
  <c r="E25"/>
  <c r="M24"/>
  <c r="M23"/>
  <c r="P23" s="1"/>
  <c r="G23"/>
  <c r="E23"/>
  <c r="L22"/>
  <c r="M21"/>
  <c r="P21" s="1"/>
  <c r="M20"/>
  <c r="P20" s="1"/>
  <c r="G20"/>
  <c r="E20"/>
  <c r="L19"/>
  <c r="M18"/>
  <c r="P18" s="1"/>
  <c r="M17"/>
  <c r="G17"/>
  <c r="E17"/>
  <c r="L16"/>
  <c r="M15"/>
  <c r="P15" s="1"/>
  <c r="M14"/>
  <c r="P14" s="1"/>
  <c r="G14"/>
  <c r="E14"/>
  <c r="L13"/>
  <c r="M12"/>
  <c r="P12" s="1"/>
  <c r="Q12" s="1"/>
  <c r="M11"/>
  <c r="G11"/>
  <c r="E11"/>
  <c r="L10"/>
  <c r="M8"/>
  <c r="G8"/>
  <c r="E8"/>
  <c r="M5"/>
  <c r="P5" s="1"/>
  <c r="Q5" s="1"/>
  <c r="G5"/>
  <c r="Q8" l="1"/>
  <c r="P8"/>
  <c r="Q17"/>
  <c r="P17"/>
  <c r="Q45"/>
  <c r="P45"/>
  <c r="Q24"/>
  <c r="P24"/>
  <c r="Q32"/>
  <c r="P32"/>
  <c r="Q23"/>
  <c r="Q29"/>
  <c r="Q35"/>
  <c r="K46"/>
  <c r="L40"/>
  <c r="K39" s="1"/>
  <c r="M43"/>
  <c r="P43" s="1"/>
  <c r="M9"/>
  <c r="P9" s="1"/>
  <c r="Q9" s="1"/>
  <c r="L44"/>
  <c r="I43"/>
  <c r="N43" s="1"/>
  <c r="O43" s="1"/>
  <c r="L24"/>
  <c r="L21"/>
  <c r="G48"/>
  <c r="L9"/>
  <c r="L32"/>
  <c r="L18"/>
  <c r="M46"/>
  <c r="P46" s="1"/>
  <c r="I46"/>
  <c r="N46" s="1"/>
  <c r="L38"/>
  <c r="K36" s="1"/>
  <c r="L35"/>
  <c r="K33" s="1"/>
  <c r="K30"/>
  <c r="L29"/>
  <c r="K27" s="1"/>
  <c r="L26"/>
  <c r="E48"/>
  <c r="L15"/>
  <c r="L12"/>
  <c r="L6"/>
  <c r="I27"/>
  <c r="N27" s="1"/>
  <c r="M27"/>
  <c r="P27" s="1"/>
  <c r="I30"/>
  <c r="N30" s="1"/>
  <c r="M30"/>
  <c r="I33"/>
  <c r="N33" s="1"/>
  <c r="O33" s="1"/>
  <c r="M33"/>
  <c r="I36"/>
  <c r="N36" s="1"/>
  <c r="M36"/>
  <c r="P36" s="1"/>
  <c r="I39"/>
  <c r="N39" s="1"/>
  <c r="O39" s="1"/>
  <c r="M39"/>
  <c r="P39" s="1"/>
  <c r="L42"/>
  <c r="L45"/>
  <c r="K43" s="1"/>
  <c r="M7"/>
  <c r="L8"/>
  <c r="M10"/>
  <c r="L11"/>
  <c r="M13"/>
  <c r="L14"/>
  <c r="M16"/>
  <c r="P16" s="1"/>
  <c r="L17"/>
  <c r="M19"/>
  <c r="P19" s="1"/>
  <c r="L20"/>
  <c r="M22"/>
  <c r="P22" s="1"/>
  <c r="L23"/>
  <c r="K23" s="1"/>
  <c r="L25"/>
  <c r="M28"/>
  <c r="P28" s="1"/>
  <c r="M31"/>
  <c r="P31" s="1"/>
  <c r="M34"/>
  <c r="P34" s="1"/>
  <c r="M37"/>
  <c r="P37" s="1"/>
  <c r="M40"/>
  <c r="L41"/>
  <c r="M44"/>
  <c r="M47"/>
  <c r="P47" s="1"/>
  <c r="I5"/>
  <c r="N5" s="1"/>
  <c r="M6"/>
  <c r="L7"/>
  <c r="I8"/>
  <c r="N8" s="1"/>
  <c r="I11"/>
  <c r="N11" s="1"/>
  <c r="O11" s="1"/>
  <c r="I14"/>
  <c r="N14" s="1"/>
  <c r="I17"/>
  <c r="N17" s="1"/>
  <c r="O17" s="1"/>
  <c r="I20"/>
  <c r="N20" s="1"/>
  <c r="I23"/>
  <c r="I25"/>
  <c r="N25" s="1"/>
  <c r="I41"/>
  <c r="N41" s="1"/>
  <c r="Q13" l="1"/>
  <c r="P13"/>
  <c r="Q44"/>
  <c r="P44"/>
  <c r="Q40"/>
  <c r="P40"/>
  <c r="Q33"/>
  <c r="P33"/>
  <c r="Q30"/>
  <c r="P30"/>
  <c r="L50"/>
  <c r="K20"/>
  <c r="L49"/>
  <c r="L48"/>
  <c r="Q34"/>
  <c r="Q39"/>
  <c r="Q46"/>
  <c r="Q43"/>
  <c r="Q22"/>
  <c r="Q19"/>
  <c r="K25"/>
  <c r="N23"/>
  <c r="O23" s="1"/>
  <c r="K17"/>
  <c r="K11"/>
  <c r="K8"/>
  <c r="K41"/>
  <c r="K14"/>
  <c r="I48"/>
  <c r="K5"/>
  <c r="Q48" l="1"/>
  <c r="K48"/>
</calcChain>
</file>

<file path=xl/sharedStrings.xml><?xml version="1.0" encoding="utf-8"?>
<sst xmlns="http://schemas.openxmlformats.org/spreadsheetml/2006/main" count="188" uniqueCount="47">
  <si>
    <t>Среднегодовое</t>
  </si>
  <si>
    <t>отклонение  объема от муниципального задания</t>
  </si>
  <si>
    <t>необходимо для выполнения МЗ обучающихся</t>
  </si>
  <si>
    <t>Общеобразовательные организации</t>
  </si>
  <si>
    <t>школа № 1</t>
  </si>
  <si>
    <t>начальное</t>
  </si>
  <si>
    <t>основное</t>
  </si>
  <si>
    <t>среднее</t>
  </si>
  <si>
    <t>лицей № 3</t>
  </si>
  <si>
    <t>школа № 6</t>
  </si>
  <si>
    <t>школа № 7</t>
  </si>
  <si>
    <t>школа № 8</t>
  </si>
  <si>
    <t>школа № 9</t>
  </si>
  <si>
    <t>школа № 10</t>
  </si>
  <si>
    <t>Шилокшанская школа</t>
  </si>
  <si>
    <t>Ломовская школа</t>
  </si>
  <si>
    <t>Тёпловская школа</t>
  </si>
  <si>
    <t>Гремячевская школа №2</t>
  </si>
  <si>
    <t>Гремячевская школа №1</t>
  </si>
  <si>
    <t>Мурзицкая школа</t>
  </si>
  <si>
    <t>Велетьминская школа</t>
  </si>
  <si>
    <t>Саваслейская школа</t>
  </si>
  <si>
    <t>Серебрянская школа</t>
  </si>
  <si>
    <t>Итого школы</t>
  </si>
  <si>
    <t>Обучающиеся</t>
  </si>
  <si>
    <t>наименование услуги</t>
  </si>
  <si>
    <t>в разрезе услуг</t>
  </si>
  <si>
    <t>процент (минус - невыполнение)</t>
  </si>
  <si>
    <t xml:space="preserve">Процент с учетом допустимого отклонения 2% </t>
  </si>
  <si>
    <t>Процент с учетом допустимого отклонения 2% в разрезе услуг</t>
  </si>
  <si>
    <t>Наименование учреждения</t>
  </si>
  <si>
    <t>Наименование показателя качества</t>
  </si>
  <si>
    <t>Соответствие квалификационного уровня педагогических кадров установленным требованиям</t>
  </si>
  <si>
    <t>Степень освоения общеобразовательных программ</t>
  </si>
  <si>
    <t>Доля получателей Услуги, не приступивших к обучению без уважительной причины, по состоянию на 1 октября</t>
  </si>
  <si>
    <t>Удовлетворенность получателей Услуги</t>
  </si>
  <si>
    <t>Отсутствие травматизма у Получателей услуги</t>
  </si>
  <si>
    <t>план,%</t>
  </si>
  <si>
    <t>факт,%</t>
  </si>
  <si>
    <t>план мероприятий</t>
  </si>
  <si>
    <t>Факт на 01.09.2018 год</t>
  </si>
  <si>
    <t>План 2019 год по муниципальному заданию</t>
  </si>
  <si>
    <t>Доля получателей Услуги, систематически не посещающих Организацию по неуважительным причинам</t>
  </si>
  <si>
    <t>Факт на 01.09.2019 год</t>
  </si>
  <si>
    <t>школа № 6 с учетом корректировки</t>
  </si>
  <si>
    <t>ПРИЛОЖЕНИЕ 2</t>
  </si>
  <si>
    <t>ПРИЛОЖЕНИЕ2 на 01.11.2019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</si>
</sst>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0"/>
      <name val="Calibri"/>
      <family val="2"/>
      <charset val="204"/>
    </font>
    <font>
      <sz val="20"/>
      <color rgb="FFFF0000"/>
      <name val="Calibri"/>
      <family val="2"/>
      <charset val="204"/>
    </font>
    <font>
      <sz val="20"/>
      <color indexed="8"/>
      <name val="Times New Roman"/>
      <family val="1"/>
      <charset val="204"/>
    </font>
    <font>
      <sz val="14"/>
      <color rgb="FF00B05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6" fillId="0" borderId="4" xfId="0" applyFont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3" fontId="8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5" fontId="6" fillId="2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" fillId="2" borderId="4" xfId="0" applyFont="1" applyFill="1" applyBorder="1"/>
    <xf numFmtId="3" fontId="3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3" fontId="10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/>
    <xf numFmtId="1" fontId="11" fillId="2" borderId="4" xfId="0" applyNumberFormat="1" applyFont="1" applyFill="1" applyBorder="1"/>
    <xf numFmtId="3" fontId="11" fillId="2" borderId="5" xfId="0" applyNumberFormat="1" applyFont="1" applyFill="1" applyBorder="1" applyAlignment="1">
      <alignment vertical="center" wrapText="1"/>
    </xf>
    <xf numFmtId="0" fontId="11" fillId="2" borderId="4" xfId="0" applyFont="1" applyFill="1" applyBorder="1" applyAlignment="1"/>
    <xf numFmtId="0" fontId="11" fillId="2" borderId="4" xfId="0" applyFont="1" applyFill="1" applyBorder="1"/>
    <xf numFmtId="3" fontId="3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/>
    <xf numFmtId="3" fontId="13" fillId="3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/>
    </xf>
    <xf numFmtId="165" fontId="14" fillId="2" borderId="4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164" fontId="8" fillId="2" borderId="4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1" fontId="15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tabSelected="1" zoomScale="50" zoomScaleNormal="5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A2" sqref="A2:D2"/>
    </sheetView>
  </sheetViews>
  <sheetFormatPr defaultRowHeight="15"/>
  <cols>
    <col min="1" max="1" width="47.7109375" customWidth="1"/>
    <col min="2" max="2" width="19.7109375" customWidth="1"/>
    <col min="3" max="3" width="29.42578125" customWidth="1"/>
    <col min="4" max="4" width="20.85546875" customWidth="1"/>
    <col min="5" max="5" width="20.7109375" customWidth="1"/>
    <col min="6" max="6" width="18.28515625" customWidth="1"/>
    <col min="7" max="7" width="20.7109375" customWidth="1"/>
    <col min="8" max="8" width="17.85546875" customWidth="1"/>
    <col min="9" max="9" width="18.5703125" customWidth="1"/>
    <col min="10" max="10" width="16.28515625" customWidth="1"/>
    <col min="11" max="11" width="14.7109375" customWidth="1"/>
    <col min="12" max="12" width="14.5703125" customWidth="1"/>
    <col min="13" max="15" width="20.42578125" customWidth="1"/>
    <col min="16" max="16" width="24.5703125" customWidth="1"/>
    <col min="17" max="17" width="24.28515625" customWidth="1"/>
    <col min="18" max="18" width="32.42578125" customWidth="1"/>
  </cols>
  <sheetData>
    <row r="1" spans="1:18" ht="26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8.5" customHeight="1">
      <c r="A2" s="42" t="s">
        <v>41</v>
      </c>
      <c r="B2" s="43"/>
      <c r="C2" s="43"/>
      <c r="D2" s="44"/>
      <c r="E2" s="42" t="s">
        <v>40</v>
      </c>
      <c r="F2" s="44"/>
      <c r="G2" s="42" t="s">
        <v>43</v>
      </c>
      <c r="H2" s="44"/>
      <c r="I2" s="42" t="s">
        <v>0</v>
      </c>
      <c r="J2" s="44"/>
      <c r="K2" s="42" t="s">
        <v>1</v>
      </c>
      <c r="L2" s="44"/>
      <c r="M2" s="42" t="s">
        <v>1</v>
      </c>
      <c r="N2" s="43"/>
      <c r="O2" s="44"/>
      <c r="P2" s="41" t="s">
        <v>29</v>
      </c>
      <c r="Q2" s="41" t="s">
        <v>2</v>
      </c>
      <c r="R2" s="41" t="s">
        <v>3</v>
      </c>
    </row>
    <row r="3" spans="1:18" ht="154.5" customHeight="1">
      <c r="A3" s="12" t="s">
        <v>3</v>
      </c>
      <c r="B3" s="12" t="s">
        <v>24</v>
      </c>
      <c r="C3" s="12" t="s">
        <v>25</v>
      </c>
      <c r="D3" s="12" t="s">
        <v>24</v>
      </c>
      <c r="E3" s="12" t="s">
        <v>24</v>
      </c>
      <c r="F3" s="12" t="s">
        <v>26</v>
      </c>
      <c r="G3" s="12" t="s">
        <v>24</v>
      </c>
      <c r="H3" s="12" t="s">
        <v>26</v>
      </c>
      <c r="I3" s="12" t="s">
        <v>24</v>
      </c>
      <c r="J3" s="12" t="s">
        <v>26</v>
      </c>
      <c r="K3" s="12" t="s">
        <v>24</v>
      </c>
      <c r="L3" s="12" t="s">
        <v>26</v>
      </c>
      <c r="M3" s="13" t="s">
        <v>27</v>
      </c>
      <c r="N3" s="13" t="s">
        <v>27</v>
      </c>
      <c r="O3" s="13" t="s">
        <v>28</v>
      </c>
      <c r="P3" s="41"/>
      <c r="Q3" s="41"/>
      <c r="R3" s="41"/>
    </row>
    <row r="4" spans="1:18" ht="17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3"/>
      <c r="O4" s="13"/>
      <c r="P4" s="23"/>
      <c r="Q4" s="26"/>
      <c r="R4" s="23"/>
    </row>
    <row r="5" spans="1:18" ht="24.95" customHeight="1">
      <c r="A5" s="34" t="s">
        <v>4</v>
      </c>
      <c r="B5" s="33">
        <f>D5+D6+D7</f>
        <v>740</v>
      </c>
      <c r="C5" s="14" t="s">
        <v>5</v>
      </c>
      <c r="D5" s="14">
        <v>312</v>
      </c>
      <c r="E5" s="33">
        <f>F5+F6+F7</f>
        <v>728</v>
      </c>
      <c r="F5" s="15">
        <v>305</v>
      </c>
      <c r="G5" s="33">
        <f>H5+H6+H7</f>
        <v>733</v>
      </c>
      <c r="H5" s="15">
        <v>302</v>
      </c>
      <c r="I5" s="33">
        <f>J5+J6+J7</f>
        <v>729.66666666666663</v>
      </c>
      <c r="J5" s="15">
        <f>(F5*8+H5*4)/12</f>
        <v>304</v>
      </c>
      <c r="K5" s="33">
        <f>L5+L6+L7</f>
        <v>-10.333333333333357</v>
      </c>
      <c r="L5" s="16">
        <f t="shared" ref="L5:L13" si="0">J5-D5</f>
        <v>-8</v>
      </c>
      <c r="M5" s="16">
        <f t="shared" ref="M5:M13" si="1">J5/D5*100-100</f>
        <v>-2.5641025641025692</v>
      </c>
      <c r="N5" s="33">
        <f>I5/B5*100-100</f>
        <v>-1.3963963963963977</v>
      </c>
      <c r="O5" s="33"/>
      <c r="P5" s="16">
        <f>M5+2</f>
        <v>-0.5641025641025692</v>
      </c>
      <c r="Q5" s="17">
        <f>D5*-P5%</f>
        <v>1.7600000000000158</v>
      </c>
      <c r="R5" s="37" t="s">
        <v>4</v>
      </c>
    </row>
    <row r="6" spans="1:18" ht="24.95" customHeight="1">
      <c r="A6" s="35"/>
      <c r="B6" s="33"/>
      <c r="C6" s="14" t="s">
        <v>6</v>
      </c>
      <c r="D6" s="14">
        <v>346</v>
      </c>
      <c r="E6" s="33"/>
      <c r="F6" s="15">
        <v>335</v>
      </c>
      <c r="G6" s="33"/>
      <c r="H6" s="15">
        <v>360</v>
      </c>
      <c r="I6" s="33"/>
      <c r="J6" s="15">
        <f t="shared" ref="J6:J47" si="2">(F6*8+H6*4)/12</f>
        <v>343.33333333333331</v>
      </c>
      <c r="K6" s="33"/>
      <c r="L6" s="16">
        <f t="shared" si="0"/>
        <v>-2.6666666666666856</v>
      </c>
      <c r="M6" s="16">
        <f t="shared" si="1"/>
        <v>-0.77071290944124371</v>
      </c>
      <c r="N6" s="33"/>
      <c r="O6" s="33"/>
      <c r="P6" s="16"/>
      <c r="Q6" s="16"/>
      <c r="R6" s="37"/>
    </row>
    <row r="7" spans="1:18" ht="24.95" customHeight="1">
      <c r="A7" s="36"/>
      <c r="B7" s="33"/>
      <c r="C7" s="14" t="s">
        <v>7</v>
      </c>
      <c r="D7" s="14">
        <v>82</v>
      </c>
      <c r="E7" s="33"/>
      <c r="F7" s="15">
        <v>88</v>
      </c>
      <c r="G7" s="33"/>
      <c r="H7" s="15">
        <v>71</v>
      </c>
      <c r="I7" s="33"/>
      <c r="J7" s="15">
        <f t="shared" si="2"/>
        <v>82.333333333333329</v>
      </c>
      <c r="K7" s="33"/>
      <c r="L7" s="16">
        <f t="shared" si="0"/>
        <v>0.3333333333333286</v>
      </c>
      <c r="M7" s="16">
        <f t="shared" si="1"/>
        <v>0.40650406504063596</v>
      </c>
      <c r="N7" s="33"/>
      <c r="O7" s="33"/>
      <c r="P7" s="16"/>
      <c r="Q7" s="16"/>
      <c r="R7" s="37"/>
    </row>
    <row r="8" spans="1:18" ht="24.95" customHeight="1">
      <c r="A8" s="34" t="s">
        <v>8</v>
      </c>
      <c r="B8" s="33">
        <f t="shared" ref="B8" si="3">D8+D9+D10</f>
        <v>508</v>
      </c>
      <c r="C8" s="14" t="s">
        <v>5</v>
      </c>
      <c r="D8" s="14">
        <v>187</v>
      </c>
      <c r="E8" s="33">
        <f>F8+F9+F10</f>
        <v>500</v>
      </c>
      <c r="F8" s="15">
        <v>180</v>
      </c>
      <c r="G8" s="33">
        <f>H8+H9+H10</f>
        <v>505</v>
      </c>
      <c r="H8" s="15">
        <v>186</v>
      </c>
      <c r="I8" s="33">
        <f>J8+J9+J10</f>
        <v>501.66666666666669</v>
      </c>
      <c r="J8" s="15">
        <f t="shared" si="2"/>
        <v>182</v>
      </c>
      <c r="K8" s="33">
        <f>L8+L9+L10</f>
        <v>-6.3333333333333357</v>
      </c>
      <c r="L8" s="16">
        <f t="shared" si="0"/>
        <v>-5</v>
      </c>
      <c r="M8" s="16">
        <f t="shared" si="1"/>
        <v>-2.6737967914438485</v>
      </c>
      <c r="N8" s="33">
        <f>I8/B8*100-100</f>
        <v>-1.2467191601049876</v>
      </c>
      <c r="O8" s="33"/>
      <c r="P8" s="16">
        <f t="shared" ref="P8:P47" si="4">M8+2</f>
        <v>-0.67379679144384852</v>
      </c>
      <c r="Q8" s="17">
        <f>D8*-P8%</f>
        <v>1.2599999999999967</v>
      </c>
      <c r="R8" s="37" t="s">
        <v>8</v>
      </c>
    </row>
    <row r="9" spans="1:18" ht="24.95" customHeight="1">
      <c r="A9" s="35"/>
      <c r="B9" s="33"/>
      <c r="C9" s="14" t="s">
        <v>6</v>
      </c>
      <c r="D9" s="14">
        <v>273</v>
      </c>
      <c r="E9" s="33"/>
      <c r="F9" s="15">
        <v>271</v>
      </c>
      <c r="G9" s="33"/>
      <c r="H9" s="15">
        <v>256</v>
      </c>
      <c r="I9" s="33"/>
      <c r="J9" s="15">
        <f t="shared" si="2"/>
        <v>266</v>
      </c>
      <c r="K9" s="33"/>
      <c r="L9" s="16">
        <f t="shared" si="0"/>
        <v>-7</v>
      </c>
      <c r="M9" s="16">
        <f t="shared" si="1"/>
        <v>-2.5641025641025692</v>
      </c>
      <c r="N9" s="33"/>
      <c r="O9" s="33"/>
      <c r="P9" s="16">
        <f t="shared" ref="P9" si="5">M9+2</f>
        <v>-0.5641025641025692</v>
      </c>
      <c r="Q9" s="17">
        <f>D9*-P9%</f>
        <v>1.5400000000000138</v>
      </c>
      <c r="R9" s="37"/>
    </row>
    <row r="10" spans="1:18" ht="24.95" customHeight="1">
      <c r="A10" s="36"/>
      <c r="B10" s="33"/>
      <c r="C10" s="14" t="s">
        <v>7</v>
      </c>
      <c r="D10" s="14">
        <v>48</v>
      </c>
      <c r="E10" s="33"/>
      <c r="F10" s="15">
        <v>49</v>
      </c>
      <c r="G10" s="33"/>
      <c r="H10" s="15">
        <v>63</v>
      </c>
      <c r="I10" s="33"/>
      <c r="J10" s="15">
        <f t="shared" si="2"/>
        <v>53.666666666666664</v>
      </c>
      <c r="K10" s="33"/>
      <c r="L10" s="16">
        <f t="shared" si="0"/>
        <v>5.6666666666666643</v>
      </c>
      <c r="M10" s="16">
        <f t="shared" si="1"/>
        <v>11.805555555555557</v>
      </c>
      <c r="N10" s="33"/>
      <c r="O10" s="33"/>
      <c r="P10" s="16"/>
      <c r="Q10" s="17"/>
      <c r="R10" s="37"/>
    </row>
    <row r="11" spans="1:18" ht="24.95" customHeight="1">
      <c r="A11" s="34" t="s">
        <v>44</v>
      </c>
      <c r="B11" s="33">
        <f t="shared" ref="B11" si="6">D11+D12+D13</f>
        <v>654</v>
      </c>
      <c r="C11" s="14" t="s">
        <v>5</v>
      </c>
      <c r="D11" s="22">
        <v>289</v>
      </c>
      <c r="E11" s="33">
        <f t="shared" ref="E11" si="7">F11+F12+F13</f>
        <v>630</v>
      </c>
      <c r="F11" s="21">
        <v>282</v>
      </c>
      <c r="G11" s="33">
        <f t="shared" ref="G11:I11" si="8">H11+H12+H13</f>
        <v>665</v>
      </c>
      <c r="H11" s="21">
        <v>311</v>
      </c>
      <c r="I11" s="33">
        <f t="shared" si="8"/>
        <v>641.66666666666674</v>
      </c>
      <c r="J11" s="15">
        <f t="shared" si="2"/>
        <v>291.66666666666669</v>
      </c>
      <c r="K11" s="33">
        <f t="shared" ref="K11" si="9">L11+L12+L13</f>
        <v>-12.333333333333293</v>
      </c>
      <c r="L11" s="16">
        <f t="shared" si="0"/>
        <v>2.6666666666666856</v>
      </c>
      <c r="M11" s="16">
        <f t="shared" si="1"/>
        <v>0.92272202998846353</v>
      </c>
      <c r="N11" s="33">
        <f>I11/B11*100-100</f>
        <v>-1.8858307849133382</v>
      </c>
      <c r="O11" s="33">
        <f>N11+2</f>
        <v>0.11416921508666178</v>
      </c>
      <c r="P11" s="16"/>
      <c r="Q11" s="16"/>
      <c r="R11" s="37" t="s">
        <v>9</v>
      </c>
    </row>
    <row r="12" spans="1:18" ht="24.95" customHeight="1">
      <c r="A12" s="35"/>
      <c r="B12" s="33"/>
      <c r="C12" s="14" t="s">
        <v>6</v>
      </c>
      <c r="D12" s="22">
        <f>314</f>
        <v>314</v>
      </c>
      <c r="E12" s="33"/>
      <c r="F12" s="21">
        <f>300</f>
        <v>300</v>
      </c>
      <c r="G12" s="33"/>
      <c r="H12" s="21">
        <v>317</v>
      </c>
      <c r="I12" s="33"/>
      <c r="J12" s="15">
        <f t="shared" si="2"/>
        <v>305.66666666666669</v>
      </c>
      <c r="K12" s="33"/>
      <c r="L12" s="16">
        <f t="shared" si="0"/>
        <v>-8.3333333333333144</v>
      </c>
      <c r="M12" s="16">
        <f t="shared" si="1"/>
        <v>-2.6539278131634774</v>
      </c>
      <c r="N12" s="33"/>
      <c r="O12" s="33"/>
      <c r="P12" s="16">
        <f t="shared" si="4"/>
        <v>-0.65392781316347737</v>
      </c>
      <c r="Q12" s="17">
        <f t="shared" ref="Q12" si="10">D12*-P12%</f>
        <v>2.053333333333319</v>
      </c>
      <c r="R12" s="37"/>
    </row>
    <row r="13" spans="1:18" ht="24.75" customHeight="1">
      <c r="A13" s="36"/>
      <c r="B13" s="33"/>
      <c r="C13" s="14" t="s">
        <v>7</v>
      </c>
      <c r="D13" s="22">
        <f>51</f>
        <v>51</v>
      </c>
      <c r="E13" s="33"/>
      <c r="F13" s="21">
        <f>48</f>
        <v>48</v>
      </c>
      <c r="G13" s="33"/>
      <c r="H13" s="21">
        <v>37</v>
      </c>
      <c r="I13" s="33"/>
      <c r="J13" s="15">
        <f t="shared" si="2"/>
        <v>44.333333333333336</v>
      </c>
      <c r="K13" s="33"/>
      <c r="L13" s="16">
        <f t="shared" si="0"/>
        <v>-6.6666666666666643</v>
      </c>
      <c r="M13" s="16">
        <f t="shared" si="1"/>
        <v>-13.071895424836597</v>
      </c>
      <c r="N13" s="33"/>
      <c r="O13" s="33"/>
      <c r="P13" s="16">
        <f t="shared" si="4"/>
        <v>-11.071895424836597</v>
      </c>
      <c r="Q13" s="17">
        <f t="shared" ref="Q13" si="11">D13*-P13%</f>
        <v>5.6466666666666647</v>
      </c>
      <c r="R13" s="37"/>
    </row>
    <row r="14" spans="1:18" ht="24.95" customHeight="1">
      <c r="A14" s="34" t="s">
        <v>10</v>
      </c>
      <c r="B14" s="33">
        <f t="shared" ref="B14" si="12">D14+D15+D16</f>
        <v>609</v>
      </c>
      <c r="C14" s="14" t="s">
        <v>5</v>
      </c>
      <c r="D14" s="14">
        <v>249</v>
      </c>
      <c r="E14" s="33">
        <f t="shared" ref="E14" si="13">F14+F15+F16</f>
        <v>614</v>
      </c>
      <c r="F14" s="15">
        <v>258</v>
      </c>
      <c r="G14" s="33">
        <f t="shared" ref="G14:I14" si="14">H14+H15+H16</f>
        <v>632</v>
      </c>
      <c r="H14" s="15">
        <v>256</v>
      </c>
      <c r="I14" s="33">
        <f t="shared" si="14"/>
        <v>620</v>
      </c>
      <c r="J14" s="15">
        <f t="shared" si="2"/>
        <v>257.33333333333331</v>
      </c>
      <c r="K14" s="33">
        <f t="shared" ref="K14" si="15">L14+L15+L16</f>
        <v>11</v>
      </c>
      <c r="L14" s="16">
        <f t="shared" ref="L14:L47" si="16">J14-D14</f>
        <v>8.3333333333333144</v>
      </c>
      <c r="M14" s="16">
        <f t="shared" ref="M14:M47" si="17">J14/D14*100-100</f>
        <v>3.3467202141900856</v>
      </c>
      <c r="N14" s="38">
        <f>I14/B14*100-100</f>
        <v>1.8062397372742254</v>
      </c>
      <c r="O14" s="33"/>
      <c r="P14" s="16">
        <f t="shared" si="4"/>
        <v>5.3467202141900856</v>
      </c>
      <c r="Q14" s="16"/>
      <c r="R14" s="37" t="s">
        <v>10</v>
      </c>
    </row>
    <row r="15" spans="1:18" ht="24.95" customHeight="1">
      <c r="A15" s="35"/>
      <c r="B15" s="33"/>
      <c r="C15" s="14" t="s">
        <v>6</v>
      </c>
      <c r="D15" s="14">
        <v>311</v>
      </c>
      <c r="E15" s="33"/>
      <c r="F15" s="15">
        <v>308</v>
      </c>
      <c r="G15" s="33"/>
      <c r="H15" s="15">
        <v>325</v>
      </c>
      <c r="I15" s="33"/>
      <c r="J15" s="15">
        <f t="shared" si="2"/>
        <v>313.66666666666669</v>
      </c>
      <c r="K15" s="33"/>
      <c r="L15" s="16">
        <f t="shared" si="16"/>
        <v>2.6666666666666856</v>
      </c>
      <c r="M15" s="16">
        <f t="shared" si="17"/>
        <v>0.85744908896035099</v>
      </c>
      <c r="N15" s="39"/>
      <c r="O15" s="33"/>
      <c r="P15" s="16">
        <f t="shared" si="4"/>
        <v>2.857449088960351</v>
      </c>
      <c r="Q15" s="16"/>
      <c r="R15" s="37"/>
    </row>
    <row r="16" spans="1:18" ht="24.95" customHeight="1">
      <c r="A16" s="36"/>
      <c r="B16" s="33"/>
      <c r="C16" s="14" t="s">
        <v>7</v>
      </c>
      <c r="D16" s="14">
        <v>49</v>
      </c>
      <c r="E16" s="33"/>
      <c r="F16" s="15">
        <v>48</v>
      </c>
      <c r="G16" s="33"/>
      <c r="H16" s="15">
        <v>51</v>
      </c>
      <c r="I16" s="33"/>
      <c r="J16" s="15">
        <f t="shared" si="2"/>
        <v>49</v>
      </c>
      <c r="K16" s="33"/>
      <c r="L16" s="16">
        <f t="shared" si="16"/>
        <v>0</v>
      </c>
      <c r="M16" s="16">
        <f t="shared" si="17"/>
        <v>0</v>
      </c>
      <c r="N16" s="40"/>
      <c r="O16" s="33"/>
      <c r="P16" s="16">
        <f t="shared" si="4"/>
        <v>2</v>
      </c>
      <c r="Q16" s="16"/>
      <c r="R16" s="37"/>
    </row>
    <row r="17" spans="1:18" ht="24.95" customHeight="1">
      <c r="A17" s="34" t="s">
        <v>11</v>
      </c>
      <c r="B17" s="33">
        <f t="shared" ref="B17" si="18">D17+D18+D19</f>
        <v>462</v>
      </c>
      <c r="C17" s="14" t="s">
        <v>5</v>
      </c>
      <c r="D17" s="14">
        <v>190</v>
      </c>
      <c r="E17" s="33">
        <f t="shared" ref="E17" si="19">F17+F18+F19</f>
        <v>446</v>
      </c>
      <c r="F17" s="15">
        <v>185</v>
      </c>
      <c r="G17" s="33">
        <f t="shared" ref="G17:I17" si="20">H17+H18+H19</f>
        <v>442</v>
      </c>
      <c r="H17" s="15">
        <v>176</v>
      </c>
      <c r="I17" s="33">
        <f t="shared" si="20"/>
        <v>444.66666666666669</v>
      </c>
      <c r="J17" s="15">
        <f t="shared" si="2"/>
        <v>182</v>
      </c>
      <c r="K17" s="33">
        <f t="shared" ref="K17" si="21">L17+L18+L19</f>
        <v>-17.333333333333336</v>
      </c>
      <c r="L17" s="16">
        <f t="shared" si="16"/>
        <v>-8</v>
      </c>
      <c r="M17" s="16">
        <f t="shared" si="17"/>
        <v>-4.2105263157894797</v>
      </c>
      <c r="N17" s="38">
        <f>I17/B17*100-100</f>
        <v>-3.7518037518037488</v>
      </c>
      <c r="O17" s="33">
        <f>N17+2</f>
        <v>-1.7518037518037488</v>
      </c>
      <c r="P17" s="16">
        <f t="shared" si="4"/>
        <v>-2.2105263157894797</v>
      </c>
      <c r="Q17" s="17">
        <f>D17*-P17%</f>
        <v>4.2000000000000117</v>
      </c>
      <c r="R17" s="37" t="s">
        <v>11</v>
      </c>
    </row>
    <row r="18" spans="1:18" ht="24.95" customHeight="1">
      <c r="A18" s="35"/>
      <c r="B18" s="33"/>
      <c r="C18" s="14" t="s">
        <v>6</v>
      </c>
      <c r="D18" s="14">
        <v>228</v>
      </c>
      <c r="E18" s="33"/>
      <c r="F18" s="15">
        <v>223</v>
      </c>
      <c r="G18" s="33"/>
      <c r="H18" s="15">
        <v>229</v>
      </c>
      <c r="I18" s="33"/>
      <c r="J18" s="15">
        <f t="shared" si="2"/>
        <v>225</v>
      </c>
      <c r="K18" s="33"/>
      <c r="L18" s="16">
        <f t="shared" si="16"/>
        <v>-3</v>
      </c>
      <c r="M18" s="16">
        <f t="shared" si="17"/>
        <v>-1.3157894736842195</v>
      </c>
      <c r="N18" s="39"/>
      <c r="O18" s="33"/>
      <c r="P18" s="16">
        <f t="shared" si="4"/>
        <v>0.6842105263157805</v>
      </c>
      <c r="Q18" s="16"/>
      <c r="R18" s="37"/>
    </row>
    <row r="19" spans="1:18" ht="24.95" customHeight="1">
      <c r="A19" s="36"/>
      <c r="B19" s="33"/>
      <c r="C19" s="14" t="s">
        <v>7</v>
      </c>
      <c r="D19" s="14">
        <v>44</v>
      </c>
      <c r="E19" s="33"/>
      <c r="F19" s="15">
        <v>38</v>
      </c>
      <c r="G19" s="33"/>
      <c r="H19" s="15">
        <v>37</v>
      </c>
      <c r="I19" s="33"/>
      <c r="J19" s="15">
        <f t="shared" si="2"/>
        <v>37.666666666666664</v>
      </c>
      <c r="K19" s="33"/>
      <c r="L19" s="16">
        <f t="shared" si="16"/>
        <v>-6.3333333333333357</v>
      </c>
      <c r="M19" s="16">
        <f t="shared" si="17"/>
        <v>-14.393939393939405</v>
      </c>
      <c r="N19" s="40"/>
      <c r="O19" s="33"/>
      <c r="P19" s="16">
        <f t="shared" si="4"/>
        <v>-12.393939393939405</v>
      </c>
      <c r="Q19" s="17">
        <f>D19*-P19%</f>
        <v>5.4533333333333385</v>
      </c>
      <c r="R19" s="37"/>
    </row>
    <row r="20" spans="1:18" ht="24.95" customHeight="1">
      <c r="A20" s="34" t="s">
        <v>12</v>
      </c>
      <c r="B20" s="33">
        <f t="shared" ref="B20" si="22">D20+D21+D22</f>
        <v>564</v>
      </c>
      <c r="C20" s="14" t="s">
        <v>5</v>
      </c>
      <c r="D20" s="14">
        <v>284</v>
      </c>
      <c r="E20" s="33">
        <f t="shared" ref="E20" si="23">F20+F21+F22</f>
        <v>551</v>
      </c>
      <c r="F20" s="15">
        <v>278</v>
      </c>
      <c r="G20" s="33">
        <f t="shared" ref="G20:I20" si="24">H20+H21+H22</f>
        <v>595</v>
      </c>
      <c r="H20" s="15">
        <v>311</v>
      </c>
      <c r="I20" s="33">
        <f t="shared" si="24"/>
        <v>565.66666666666674</v>
      </c>
      <c r="J20" s="15">
        <f t="shared" si="2"/>
        <v>289</v>
      </c>
      <c r="K20" s="33">
        <f t="shared" ref="K20" si="25">L20+L21+L22</f>
        <v>1.6666666666666785</v>
      </c>
      <c r="L20" s="16">
        <f t="shared" si="16"/>
        <v>5</v>
      </c>
      <c r="M20" s="16">
        <f t="shared" si="17"/>
        <v>1.7605633802816953</v>
      </c>
      <c r="N20" s="38">
        <f>I20/B20*100-100</f>
        <v>0.29550827423167902</v>
      </c>
      <c r="O20" s="33"/>
      <c r="P20" s="16">
        <f t="shared" si="4"/>
        <v>3.7605633802816953</v>
      </c>
      <c r="Q20" s="16"/>
      <c r="R20" s="37" t="s">
        <v>12</v>
      </c>
    </row>
    <row r="21" spans="1:18" ht="24.95" customHeight="1">
      <c r="A21" s="35"/>
      <c r="B21" s="33"/>
      <c r="C21" s="14" t="s">
        <v>6</v>
      </c>
      <c r="D21" s="14">
        <v>244</v>
      </c>
      <c r="E21" s="33"/>
      <c r="F21" s="15">
        <v>238</v>
      </c>
      <c r="G21" s="33"/>
      <c r="H21" s="15">
        <v>248</v>
      </c>
      <c r="I21" s="33"/>
      <c r="J21" s="15">
        <f t="shared" si="2"/>
        <v>241.33333333333334</v>
      </c>
      <c r="K21" s="33"/>
      <c r="L21" s="16">
        <f t="shared" si="16"/>
        <v>-2.6666666666666572</v>
      </c>
      <c r="M21" s="16">
        <f t="shared" si="17"/>
        <v>-1.0928961748633839</v>
      </c>
      <c r="N21" s="39"/>
      <c r="O21" s="33"/>
      <c r="P21" s="16">
        <f t="shared" si="4"/>
        <v>0.90710382513661614</v>
      </c>
      <c r="Q21" s="16"/>
      <c r="R21" s="37"/>
    </row>
    <row r="22" spans="1:18" ht="24.95" customHeight="1">
      <c r="A22" s="36"/>
      <c r="B22" s="33"/>
      <c r="C22" s="14" t="s">
        <v>7</v>
      </c>
      <c r="D22" s="14">
        <v>36</v>
      </c>
      <c r="E22" s="33"/>
      <c r="F22" s="15">
        <v>35</v>
      </c>
      <c r="G22" s="33"/>
      <c r="H22" s="15">
        <v>36</v>
      </c>
      <c r="I22" s="33"/>
      <c r="J22" s="15">
        <f t="shared" si="2"/>
        <v>35.333333333333336</v>
      </c>
      <c r="K22" s="33"/>
      <c r="L22" s="16">
        <f t="shared" si="16"/>
        <v>-0.6666666666666643</v>
      </c>
      <c r="M22" s="16">
        <f t="shared" si="17"/>
        <v>-1.8518518518518476</v>
      </c>
      <c r="N22" s="40"/>
      <c r="O22" s="33"/>
      <c r="P22" s="16">
        <f t="shared" si="4"/>
        <v>0.14814814814815236</v>
      </c>
      <c r="Q22" s="17">
        <f>D22*-P22%</f>
        <v>-5.3333333333334856E-2</v>
      </c>
      <c r="R22" s="37"/>
    </row>
    <row r="23" spans="1:18" ht="24.95" customHeight="1">
      <c r="A23" s="34" t="s">
        <v>13</v>
      </c>
      <c r="B23" s="33">
        <f>D23+D24</f>
        <v>193</v>
      </c>
      <c r="C23" s="14" t="s">
        <v>5</v>
      </c>
      <c r="D23" s="14">
        <v>91</v>
      </c>
      <c r="E23" s="33">
        <f>F23+F24</f>
        <v>183</v>
      </c>
      <c r="F23" s="18">
        <v>77</v>
      </c>
      <c r="G23" s="33">
        <f>H23+H24</f>
        <v>184</v>
      </c>
      <c r="H23" s="18">
        <v>79</v>
      </c>
      <c r="I23" s="33">
        <f>J23+J24</f>
        <v>183.33333333333334</v>
      </c>
      <c r="J23" s="15">
        <f t="shared" si="2"/>
        <v>77.666666666666671</v>
      </c>
      <c r="K23" s="33">
        <f>L23+L24</f>
        <v>-9.6666666666666572</v>
      </c>
      <c r="L23" s="16">
        <f t="shared" si="16"/>
        <v>-13.333333333333329</v>
      </c>
      <c r="M23" s="16">
        <f t="shared" si="17"/>
        <v>-14.652014652014643</v>
      </c>
      <c r="N23" s="33">
        <f>I23/B23*100-100</f>
        <v>-5.008635578583764</v>
      </c>
      <c r="O23" s="33">
        <f>N23+2</f>
        <v>-3.008635578583764</v>
      </c>
      <c r="P23" s="16">
        <f t="shared" si="4"/>
        <v>-12.652014652014643</v>
      </c>
      <c r="Q23" s="17">
        <f>D23*-P23%</f>
        <v>11.513333333333325</v>
      </c>
      <c r="R23" s="37" t="s">
        <v>13</v>
      </c>
    </row>
    <row r="24" spans="1:18" ht="25.5" customHeight="1">
      <c r="A24" s="36"/>
      <c r="B24" s="33"/>
      <c r="C24" s="14" t="s">
        <v>6</v>
      </c>
      <c r="D24" s="14">
        <v>102</v>
      </c>
      <c r="E24" s="33"/>
      <c r="F24" s="19">
        <v>106</v>
      </c>
      <c r="G24" s="33"/>
      <c r="H24" s="19">
        <v>105</v>
      </c>
      <c r="I24" s="33"/>
      <c r="J24" s="15">
        <f t="shared" si="2"/>
        <v>105.66666666666667</v>
      </c>
      <c r="K24" s="33"/>
      <c r="L24" s="16">
        <f t="shared" si="16"/>
        <v>3.6666666666666714</v>
      </c>
      <c r="M24" s="16">
        <f t="shared" si="17"/>
        <v>3.5947712418300739</v>
      </c>
      <c r="N24" s="33"/>
      <c r="O24" s="33"/>
      <c r="P24" s="16">
        <f t="shared" si="4"/>
        <v>5.5947712418300739</v>
      </c>
      <c r="Q24" s="17">
        <f>D24*-P24%</f>
        <v>-5.706666666666675</v>
      </c>
      <c r="R24" s="37"/>
    </row>
    <row r="25" spans="1:18" ht="24.95" customHeight="1">
      <c r="A25" s="34" t="s">
        <v>14</v>
      </c>
      <c r="B25" s="33">
        <f>D25+D26</f>
        <v>137</v>
      </c>
      <c r="C25" s="14" t="s">
        <v>5</v>
      </c>
      <c r="D25" s="14">
        <v>71</v>
      </c>
      <c r="E25" s="33">
        <f>F25+F26</f>
        <v>132</v>
      </c>
      <c r="F25" s="19">
        <v>69</v>
      </c>
      <c r="G25" s="33">
        <f>H25+H26</f>
        <v>140</v>
      </c>
      <c r="H25" s="19">
        <v>71</v>
      </c>
      <c r="I25" s="33">
        <f>J25+J26</f>
        <v>134.66666666666669</v>
      </c>
      <c r="J25" s="15">
        <f t="shared" si="2"/>
        <v>69.666666666666671</v>
      </c>
      <c r="K25" s="33">
        <f>L25+L26</f>
        <v>-2.3333333333333286</v>
      </c>
      <c r="L25" s="16">
        <f t="shared" si="16"/>
        <v>-1.3333333333333286</v>
      </c>
      <c r="M25" s="16">
        <f t="shared" si="17"/>
        <v>-1.8779342723004646</v>
      </c>
      <c r="N25" s="33">
        <f>I25/B25*100-100</f>
        <v>-1.7031630170316134</v>
      </c>
      <c r="O25" s="33"/>
      <c r="P25" s="16">
        <f t="shared" si="4"/>
        <v>0.12206572769953539</v>
      </c>
      <c r="Q25" s="16"/>
      <c r="R25" s="37" t="s">
        <v>14</v>
      </c>
    </row>
    <row r="26" spans="1:18" ht="24.95" customHeight="1">
      <c r="A26" s="36"/>
      <c r="B26" s="33"/>
      <c r="C26" s="14" t="s">
        <v>6</v>
      </c>
      <c r="D26" s="14">
        <v>66</v>
      </c>
      <c r="E26" s="33"/>
      <c r="F26" s="19">
        <v>63</v>
      </c>
      <c r="G26" s="33"/>
      <c r="H26" s="19">
        <v>69</v>
      </c>
      <c r="I26" s="33"/>
      <c r="J26" s="15">
        <f t="shared" si="2"/>
        <v>65</v>
      </c>
      <c r="K26" s="33"/>
      <c r="L26" s="16">
        <f t="shared" si="16"/>
        <v>-1</v>
      </c>
      <c r="M26" s="16">
        <f t="shared" si="17"/>
        <v>-1.5151515151515156</v>
      </c>
      <c r="N26" s="33"/>
      <c r="O26" s="33"/>
      <c r="P26" s="16">
        <f t="shared" si="4"/>
        <v>0.48484848484848442</v>
      </c>
      <c r="Q26" s="19"/>
      <c r="R26" s="37"/>
    </row>
    <row r="27" spans="1:18" ht="24.95" customHeight="1">
      <c r="A27" s="34" t="s">
        <v>15</v>
      </c>
      <c r="B27" s="33">
        <f t="shared" ref="B27:B36" si="26">D27+D28+D29</f>
        <v>168</v>
      </c>
      <c r="C27" s="14" t="s">
        <v>5</v>
      </c>
      <c r="D27" s="14">
        <v>67</v>
      </c>
      <c r="E27" s="33">
        <f t="shared" ref="E27" si="27">F27+F28+F29</f>
        <v>168</v>
      </c>
      <c r="F27" s="19">
        <v>69</v>
      </c>
      <c r="G27" s="33">
        <f t="shared" ref="G27:I27" si="28">H27+H28+H29</f>
        <v>166</v>
      </c>
      <c r="H27" s="19">
        <v>70</v>
      </c>
      <c r="I27" s="33">
        <f t="shared" si="28"/>
        <v>167.33333333333334</v>
      </c>
      <c r="J27" s="15">
        <f t="shared" si="2"/>
        <v>69.333333333333329</v>
      </c>
      <c r="K27" s="33">
        <f t="shared" ref="K27" si="29">L27+L28+L29</f>
        <v>-0.66666666666666607</v>
      </c>
      <c r="L27" s="16">
        <f t="shared" si="16"/>
        <v>2.3333333333333286</v>
      </c>
      <c r="M27" s="16">
        <f t="shared" si="17"/>
        <v>3.4825870646766077</v>
      </c>
      <c r="N27" s="38">
        <f>I27/B27*100-100</f>
        <v>-0.39682539682539186</v>
      </c>
      <c r="O27" s="33"/>
      <c r="P27" s="16">
        <f t="shared" si="4"/>
        <v>5.4825870646766077</v>
      </c>
      <c r="Q27" s="19"/>
      <c r="R27" s="37" t="s">
        <v>15</v>
      </c>
    </row>
    <row r="28" spans="1:18" ht="24.95" customHeight="1">
      <c r="A28" s="35"/>
      <c r="B28" s="33"/>
      <c r="C28" s="14" t="s">
        <v>6</v>
      </c>
      <c r="D28" s="14">
        <v>89</v>
      </c>
      <c r="E28" s="33"/>
      <c r="F28" s="19">
        <v>88</v>
      </c>
      <c r="G28" s="33"/>
      <c r="H28" s="19">
        <v>87</v>
      </c>
      <c r="I28" s="33"/>
      <c r="J28" s="15">
        <f t="shared" si="2"/>
        <v>87.666666666666671</v>
      </c>
      <c r="K28" s="33"/>
      <c r="L28" s="16">
        <f t="shared" si="16"/>
        <v>-1.3333333333333286</v>
      </c>
      <c r="M28" s="16">
        <f t="shared" si="17"/>
        <v>-1.4981273408239559</v>
      </c>
      <c r="N28" s="39"/>
      <c r="O28" s="33"/>
      <c r="P28" s="16">
        <f t="shared" si="4"/>
        <v>0.50187265917604407</v>
      </c>
      <c r="Q28" s="19"/>
      <c r="R28" s="37"/>
    </row>
    <row r="29" spans="1:18" ht="24.95" customHeight="1">
      <c r="A29" s="36"/>
      <c r="B29" s="33"/>
      <c r="C29" s="14" t="s">
        <v>7</v>
      </c>
      <c r="D29" s="14">
        <v>12</v>
      </c>
      <c r="E29" s="33"/>
      <c r="F29" s="19">
        <v>11</v>
      </c>
      <c r="G29" s="33"/>
      <c r="H29" s="19">
        <v>9</v>
      </c>
      <c r="I29" s="33"/>
      <c r="J29" s="15">
        <f t="shared" si="2"/>
        <v>10.333333333333334</v>
      </c>
      <c r="K29" s="33"/>
      <c r="L29" s="16">
        <f t="shared" si="16"/>
        <v>-1.6666666666666661</v>
      </c>
      <c r="M29" s="16">
        <f t="shared" si="17"/>
        <v>-13.888888888888886</v>
      </c>
      <c r="N29" s="40"/>
      <c r="O29" s="33"/>
      <c r="P29" s="16">
        <f t="shared" si="4"/>
        <v>-11.888888888888886</v>
      </c>
      <c r="Q29" s="17">
        <f>D29*-P29%</f>
        <v>1.4266666666666663</v>
      </c>
      <c r="R29" s="37"/>
    </row>
    <row r="30" spans="1:18" ht="24.95" customHeight="1">
      <c r="A30" s="34" t="s">
        <v>16</v>
      </c>
      <c r="B30" s="33">
        <f t="shared" si="26"/>
        <v>217</v>
      </c>
      <c r="C30" s="14" t="s">
        <v>5</v>
      </c>
      <c r="D30" s="14">
        <v>81</v>
      </c>
      <c r="E30" s="33">
        <f t="shared" ref="E30" si="30">F30+F31+F32</f>
        <v>219</v>
      </c>
      <c r="F30" s="19">
        <v>80</v>
      </c>
      <c r="G30" s="33">
        <f t="shared" ref="G30:I33" si="31">H30+H31+H32</f>
        <v>202</v>
      </c>
      <c r="H30" s="16">
        <v>77</v>
      </c>
      <c r="I30" s="33">
        <f t="shared" si="31"/>
        <v>213.33333333333331</v>
      </c>
      <c r="J30" s="15">
        <f t="shared" si="2"/>
        <v>79</v>
      </c>
      <c r="K30" s="33">
        <f t="shared" ref="K30" si="32">L30+L31+L32</f>
        <v>-3.6666666666666714</v>
      </c>
      <c r="L30" s="16">
        <f t="shared" si="16"/>
        <v>-2</v>
      </c>
      <c r="M30" s="16">
        <f t="shared" si="17"/>
        <v>-2.4691358024691397</v>
      </c>
      <c r="N30" s="38">
        <f>I30/B30*100-100</f>
        <v>-1.6897081413210628</v>
      </c>
      <c r="O30" s="33"/>
      <c r="P30" s="16">
        <f t="shared" si="4"/>
        <v>-0.46913580246913966</v>
      </c>
      <c r="Q30" s="17">
        <f>D30*-P30%</f>
        <v>0.38000000000000317</v>
      </c>
      <c r="R30" s="37" t="s">
        <v>16</v>
      </c>
    </row>
    <row r="31" spans="1:18" ht="24.95" customHeight="1">
      <c r="A31" s="35"/>
      <c r="B31" s="33"/>
      <c r="C31" s="14" t="s">
        <v>6</v>
      </c>
      <c r="D31" s="14">
        <v>121</v>
      </c>
      <c r="E31" s="33"/>
      <c r="F31" s="19">
        <v>124</v>
      </c>
      <c r="G31" s="33"/>
      <c r="H31" s="16">
        <v>119</v>
      </c>
      <c r="I31" s="33"/>
      <c r="J31" s="15">
        <f t="shared" si="2"/>
        <v>122.33333333333333</v>
      </c>
      <c r="K31" s="33"/>
      <c r="L31" s="16">
        <f t="shared" si="16"/>
        <v>1.3333333333333286</v>
      </c>
      <c r="M31" s="16">
        <f t="shared" si="17"/>
        <v>1.1019283746556425</v>
      </c>
      <c r="N31" s="39"/>
      <c r="O31" s="33"/>
      <c r="P31" s="16">
        <f t="shared" si="4"/>
        <v>3.1019283746556425</v>
      </c>
      <c r="Q31" s="16"/>
      <c r="R31" s="37"/>
    </row>
    <row r="32" spans="1:18" ht="24.95" customHeight="1">
      <c r="A32" s="36"/>
      <c r="B32" s="33"/>
      <c r="C32" s="14" t="s">
        <v>7</v>
      </c>
      <c r="D32" s="14">
        <v>15</v>
      </c>
      <c r="E32" s="33"/>
      <c r="F32" s="16">
        <v>15</v>
      </c>
      <c r="G32" s="33"/>
      <c r="H32" s="16">
        <v>6</v>
      </c>
      <c r="I32" s="33"/>
      <c r="J32" s="15">
        <f t="shared" si="2"/>
        <v>12</v>
      </c>
      <c r="K32" s="33"/>
      <c r="L32" s="16">
        <f t="shared" si="16"/>
        <v>-3</v>
      </c>
      <c r="M32" s="16">
        <f t="shared" si="17"/>
        <v>-20</v>
      </c>
      <c r="N32" s="40"/>
      <c r="O32" s="33"/>
      <c r="P32" s="16">
        <f t="shared" si="4"/>
        <v>-18</v>
      </c>
      <c r="Q32" s="17">
        <f t="shared" ref="Q32:Q33" si="33">D32*-P32%</f>
        <v>2.6999999999999997</v>
      </c>
      <c r="R32" s="37"/>
    </row>
    <row r="33" spans="1:18" ht="24.95" customHeight="1">
      <c r="A33" s="34" t="s">
        <v>17</v>
      </c>
      <c r="B33" s="33">
        <f t="shared" si="26"/>
        <v>293</v>
      </c>
      <c r="C33" s="14" t="s">
        <v>5</v>
      </c>
      <c r="D33" s="14">
        <v>138</v>
      </c>
      <c r="E33" s="33">
        <f t="shared" ref="E33" si="34">F33+F34+F35</f>
        <v>266</v>
      </c>
      <c r="F33" s="16">
        <v>133</v>
      </c>
      <c r="G33" s="33">
        <f t="shared" si="31"/>
        <v>268</v>
      </c>
      <c r="H33" s="16">
        <v>123</v>
      </c>
      <c r="I33" s="33">
        <f t="shared" si="31"/>
        <v>266.66666666666663</v>
      </c>
      <c r="J33" s="15">
        <f t="shared" si="2"/>
        <v>129.66666666666666</v>
      </c>
      <c r="K33" s="33">
        <f t="shared" ref="K33" si="35">L33+L34+L35</f>
        <v>-26.33333333333335</v>
      </c>
      <c r="L33" s="16">
        <f t="shared" si="16"/>
        <v>-8.3333333333333428</v>
      </c>
      <c r="M33" s="16">
        <f t="shared" si="17"/>
        <v>-6.0386473429951764</v>
      </c>
      <c r="N33" s="38">
        <f>I33/B33*100-100</f>
        <v>-8.9874857792946727</v>
      </c>
      <c r="O33" s="33">
        <f>N33+2</f>
        <v>-6.9874857792946727</v>
      </c>
      <c r="P33" s="16">
        <f t="shared" si="4"/>
        <v>-4.0386473429951764</v>
      </c>
      <c r="Q33" s="17">
        <f t="shared" si="33"/>
        <v>5.573333333333343</v>
      </c>
      <c r="R33" s="37" t="s">
        <v>17</v>
      </c>
    </row>
    <row r="34" spans="1:18" ht="24.95" customHeight="1">
      <c r="A34" s="35"/>
      <c r="B34" s="33"/>
      <c r="C34" s="14" t="s">
        <v>6</v>
      </c>
      <c r="D34" s="14">
        <v>139</v>
      </c>
      <c r="E34" s="33"/>
      <c r="F34" s="16">
        <v>133</v>
      </c>
      <c r="G34" s="33"/>
      <c r="H34" s="16">
        <v>138</v>
      </c>
      <c r="I34" s="33"/>
      <c r="J34" s="15">
        <f t="shared" si="2"/>
        <v>134.66666666666666</v>
      </c>
      <c r="K34" s="33"/>
      <c r="L34" s="16">
        <f t="shared" si="16"/>
        <v>-4.3333333333333428</v>
      </c>
      <c r="M34" s="16">
        <f t="shared" si="17"/>
        <v>-3.1175059952038424</v>
      </c>
      <c r="N34" s="39"/>
      <c r="O34" s="33"/>
      <c r="P34" s="16">
        <f t="shared" si="4"/>
        <v>-1.1175059952038424</v>
      </c>
      <c r="Q34" s="17">
        <f>D34*-P34%</f>
        <v>1.553333333333341</v>
      </c>
      <c r="R34" s="37"/>
    </row>
    <row r="35" spans="1:18" ht="24.95" customHeight="1">
      <c r="A35" s="36"/>
      <c r="B35" s="33"/>
      <c r="C35" s="14" t="s">
        <v>7</v>
      </c>
      <c r="D35" s="14">
        <v>16</v>
      </c>
      <c r="E35" s="33"/>
      <c r="F35" s="16">
        <v>0</v>
      </c>
      <c r="G35" s="33"/>
      <c r="H35" s="16">
        <v>7</v>
      </c>
      <c r="I35" s="33"/>
      <c r="J35" s="15">
        <f t="shared" si="2"/>
        <v>2.3333333333333335</v>
      </c>
      <c r="K35" s="33"/>
      <c r="L35" s="16">
        <f t="shared" si="16"/>
        <v>-13.666666666666666</v>
      </c>
      <c r="M35" s="16">
        <f t="shared" si="17"/>
        <v>-85.416666666666671</v>
      </c>
      <c r="N35" s="40"/>
      <c r="O35" s="33"/>
      <c r="P35" s="16">
        <f t="shared" si="4"/>
        <v>-83.416666666666671</v>
      </c>
      <c r="Q35" s="17">
        <f>D35*-P35%</f>
        <v>13.346666666666668</v>
      </c>
      <c r="R35" s="37"/>
    </row>
    <row r="36" spans="1:18" ht="24.95" customHeight="1">
      <c r="A36" s="34" t="s">
        <v>18</v>
      </c>
      <c r="B36" s="33">
        <f t="shared" si="26"/>
        <v>400</v>
      </c>
      <c r="C36" s="14" t="s">
        <v>5</v>
      </c>
      <c r="D36" s="14">
        <v>177</v>
      </c>
      <c r="E36" s="33">
        <f t="shared" ref="E36" si="36">F36+F37+F38</f>
        <v>406</v>
      </c>
      <c r="F36" s="16">
        <v>184</v>
      </c>
      <c r="G36" s="33">
        <f t="shared" ref="G36:I36" si="37">H36+H37+H38</f>
        <v>394</v>
      </c>
      <c r="H36" s="16">
        <v>168</v>
      </c>
      <c r="I36" s="33">
        <f t="shared" si="37"/>
        <v>401.99999999999994</v>
      </c>
      <c r="J36" s="15">
        <f t="shared" si="2"/>
        <v>178.66666666666666</v>
      </c>
      <c r="K36" s="33">
        <f t="shared" ref="K36" si="38">L36+L37+L38</f>
        <v>1.9999999999999929</v>
      </c>
      <c r="L36" s="16">
        <f t="shared" si="16"/>
        <v>1.6666666666666572</v>
      </c>
      <c r="M36" s="16">
        <f t="shared" si="17"/>
        <v>0.94161958568736281</v>
      </c>
      <c r="N36" s="38">
        <f>I36/B36*100-100</f>
        <v>0.49999999999998579</v>
      </c>
      <c r="O36" s="33"/>
      <c r="P36" s="16">
        <f t="shared" si="4"/>
        <v>2.9416195856873628</v>
      </c>
      <c r="Q36" s="19"/>
      <c r="R36" s="37" t="s">
        <v>18</v>
      </c>
    </row>
    <row r="37" spans="1:18" ht="24.95" customHeight="1">
      <c r="A37" s="35"/>
      <c r="B37" s="33"/>
      <c r="C37" s="14" t="s">
        <v>6</v>
      </c>
      <c r="D37" s="14">
        <v>188</v>
      </c>
      <c r="E37" s="33"/>
      <c r="F37" s="16">
        <v>185</v>
      </c>
      <c r="G37" s="33"/>
      <c r="H37" s="16">
        <v>194</v>
      </c>
      <c r="I37" s="33"/>
      <c r="J37" s="15">
        <f t="shared" si="2"/>
        <v>188</v>
      </c>
      <c r="K37" s="33"/>
      <c r="L37" s="16">
        <f t="shared" si="16"/>
        <v>0</v>
      </c>
      <c r="M37" s="16">
        <f t="shared" si="17"/>
        <v>0</v>
      </c>
      <c r="N37" s="39"/>
      <c r="O37" s="33"/>
      <c r="P37" s="16">
        <f t="shared" si="4"/>
        <v>2</v>
      </c>
      <c r="Q37" s="19"/>
      <c r="R37" s="37"/>
    </row>
    <row r="38" spans="1:18" ht="24.95" customHeight="1">
      <c r="A38" s="36"/>
      <c r="B38" s="33"/>
      <c r="C38" s="14" t="s">
        <v>7</v>
      </c>
      <c r="D38" s="14">
        <v>35</v>
      </c>
      <c r="E38" s="33"/>
      <c r="F38" s="16">
        <v>37</v>
      </c>
      <c r="G38" s="33"/>
      <c r="H38" s="16">
        <v>32</v>
      </c>
      <c r="I38" s="33"/>
      <c r="J38" s="15">
        <f t="shared" si="2"/>
        <v>35.333333333333336</v>
      </c>
      <c r="K38" s="33"/>
      <c r="L38" s="16">
        <f t="shared" si="16"/>
        <v>0.3333333333333357</v>
      </c>
      <c r="M38" s="16">
        <f t="shared" si="17"/>
        <v>0.952380952380949</v>
      </c>
      <c r="N38" s="40"/>
      <c r="O38" s="33"/>
      <c r="P38" s="16">
        <f t="shared" si="4"/>
        <v>2.952380952380949</v>
      </c>
      <c r="Q38" s="19"/>
      <c r="R38" s="37"/>
    </row>
    <row r="39" spans="1:18" ht="24.95" customHeight="1">
      <c r="A39" s="34" t="s">
        <v>19</v>
      </c>
      <c r="B39" s="33">
        <f t="shared" ref="B39" si="39">D39+D40</f>
        <v>141</v>
      </c>
      <c r="C39" s="14" t="s">
        <v>5</v>
      </c>
      <c r="D39" s="14">
        <v>69</v>
      </c>
      <c r="E39" s="33">
        <f>F39+F40</f>
        <v>136</v>
      </c>
      <c r="F39" s="16">
        <v>67</v>
      </c>
      <c r="G39" s="33">
        <f>H39+H40</f>
        <v>131</v>
      </c>
      <c r="H39" s="16">
        <v>60</v>
      </c>
      <c r="I39" s="33">
        <f>J39+J40</f>
        <v>134.33333333333334</v>
      </c>
      <c r="J39" s="15">
        <f t="shared" si="2"/>
        <v>64.666666666666671</v>
      </c>
      <c r="K39" s="33">
        <f>L39+L40</f>
        <v>-6.6666666666666572</v>
      </c>
      <c r="L39" s="16">
        <f t="shared" si="16"/>
        <v>-4.3333333333333286</v>
      </c>
      <c r="M39" s="16">
        <f t="shared" si="17"/>
        <v>-6.2801932367149647</v>
      </c>
      <c r="N39" s="33">
        <f>I39/B39*100-100</f>
        <v>-4.7281323877068502</v>
      </c>
      <c r="O39" s="33">
        <f>N39+2</f>
        <v>-2.7281323877068502</v>
      </c>
      <c r="P39" s="16">
        <f t="shared" si="4"/>
        <v>-4.2801932367149647</v>
      </c>
      <c r="Q39" s="17">
        <f>D39*-P39%</f>
        <v>2.9533333333333256</v>
      </c>
      <c r="R39" s="37" t="s">
        <v>19</v>
      </c>
    </row>
    <row r="40" spans="1:18" ht="24.95" customHeight="1">
      <c r="A40" s="36"/>
      <c r="B40" s="33"/>
      <c r="C40" s="14" t="s">
        <v>6</v>
      </c>
      <c r="D40" s="14">
        <v>72</v>
      </c>
      <c r="E40" s="33"/>
      <c r="F40" s="16">
        <v>69</v>
      </c>
      <c r="G40" s="33"/>
      <c r="H40" s="16">
        <v>71</v>
      </c>
      <c r="I40" s="33"/>
      <c r="J40" s="15">
        <f t="shared" si="2"/>
        <v>69.666666666666671</v>
      </c>
      <c r="K40" s="33"/>
      <c r="L40" s="16">
        <f t="shared" si="16"/>
        <v>-2.3333333333333286</v>
      </c>
      <c r="M40" s="16">
        <f t="shared" si="17"/>
        <v>-3.2407407407407334</v>
      </c>
      <c r="N40" s="33"/>
      <c r="O40" s="33"/>
      <c r="P40" s="16">
        <f t="shared" si="4"/>
        <v>-1.2407407407407334</v>
      </c>
      <c r="Q40" s="17">
        <f>D40*-P40%</f>
        <v>0.89333333333332809</v>
      </c>
      <c r="R40" s="37"/>
    </row>
    <row r="41" spans="1:18" ht="24.95" customHeight="1">
      <c r="A41" s="34" t="s">
        <v>20</v>
      </c>
      <c r="B41" s="33">
        <f t="shared" ref="B41" si="40">D41+D42</f>
        <v>93</v>
      </c>
      <c r="C41" s="14" t="s">
        <v>5</v>
      </c>
      <c r="D41" s="14">
        <v>45</v>
      </c>
      <c r="E41" s="33">
        <f>F41+F42</f>
        <v>96</v>
      </c>
      <c r="F41" s="16">
        <v>45</v>
      </c>
      <c r="G41" s="33">
        <f>H41+H42</f>
        <v>97</v>
      </c>
      <c r="H41" s="16">
        <v>47</v>
      </c>
      <c r="I41" s="33">
        <f>J41+J42</f>
        <v>96.333333333333329</v>
      </c>
      <c r="J41" s="15">
        <f t="shared" si="2"/>
        <v>45.666666666666664</v>
      </c>
      <c r="K41" s="33">
        <f>L41+L42</f>
        <v>3.3333333333333286</v>
      </c>
      <c r="L41" s="16">
        <f t="shared" si="16"/>
        <v>0.6666666666666643</v>
      </c>
      <c r="M41" s="16">
        <f t="shared" si="17"/>
        <v>1.481481481481481</v>
      </c>
      <c r="N41" s="33">
        <f>I41/B41*100-100</f>
        <v>3.5842293906809886</v>
      </c>
      <c r="O41" s="33"/>
      <c r="P41" s="16">
        <f t="shared" si="4"/>
        <v>3.481481481481481</v>
      </c>
      <c r="Q41" s="16"/>
      <c r="R41" s="37" t="s">
        <v>20</v>
      </c>
    </row>
    <row r="42" spans="1:18" ht="24.95" customHeight="1">
      <c r="A42" s="36"/>
      <c r="B42" s="33"/>
      <c r="C42" s="14" t="s">
        <v>6</v>
      </c>
      <c r="D42" s="14">
        <v>48</v>
      </c>
      <c r="E42" s="33"/>
      <c r="F42" s="16">
        <v>51</v>
      </c>
      <c r="G42" s="33"/>
      <c r="H42" s="16">
        <v>50</v>
      </c>
      <c r="I42" s="33"/>
      <c r="J42" s="15">
        <f t="shared" si="2"/>
        <v>50.666666666666664</v>
      </c>
      <c r="K42" s="33"/>
      <c r="L42" s="16">
        <f t="shared" si="16"/>
        <v>2.6666666666666643</v>
      </c>
      <c r="M42" s="16">
        <f t="shared" si="17"/>
        <v>5.5555555555555571</v>
      </c>
      <c r="N42" s="33"/>
      <c r="O42" s="33"/>
      <c r="P42" s="16">
        <f t="shared" si="4"/>
        <v>7.5555555555555571</v>
      </c>
      <c r="Q42" s="16"/>
      <c r="R42" s="37"/>
    </row>
    <row r="43" spans="1:18" ht="24.95" customHeight="1">
      <c r="A43" s="34" t="s">
        <v>21</v>
      </c>
      <c r="B43" s="33">
        <f t="shared" ref="B43" si="41">D43+D44+D45</f>
        <v>284</v>
      </c>
      <c r="C43" s="14" t="s">
        <v>5</v>
      </c>
      <c r="D43" s="14">
        <v>136</v>
      </c>
      <c r="E43" s="33">
        <f>F43+F44+F45</f>
        <v>269</v>
      </c>
      <c r="F43" s="16">
        <v>130</v>
      </c>
      <c r="G43" s="33">
        <f>H43+H44+H45</f>
        <v>262</v>
      </c>
      <c r="H43" s="16">
        <v>120</v>
      </c>
      <c r="I43" s="33">
        <f>J43+J44+J45</f>
        <v>266.66666666666669</v>
      </c>
      <c r="J43" s="15">
        <f t="shared" si="2"/>
        <v>126.66666666666667</v>
      </c>
      <c r="K43" s="33">
        <f>L43+L44+L45</f>
        <v>-17.333333333333332</v>
      </c>
      <c r="L43" s="16">
        <f t="shared" si="16"/>
        <v>-9.3333333333333286</v>
      </c>
      <c r="M43" s="16">
        <f t="shared" si="17"/>
        <v>-6.8627450980392126</v>
      </c>
      <c r="N43" s="38">
        <f>I43/B43*100-100</f>
        <v>-6.1032863849765135</v>
      </c>
      <c r="O43" s="33">
        <f>N43+2</f>
        <v>-4.1032863849765135</v>
      </c>
      <c r="P43" s="16">
        <f t="shared" si="4"/>
        <v>-4.8627450980392126</v>
      </c>
      <c r="Q43" s="17">
        <f>D43*-P43%</f>
        <v>6.6133333333333288</v>
      </c>
      <c r="R43" s="37" t="s">
        <v>21</v>
      </c>
    </row>
    <row r="44" spans="1:18" ht="24.95" customHeight="1">
      <c r="A44" s="35"/>
      <c r="B44" s="33"/>
      <c r="C44" s="14" t="s">
        <v>6</v>
      </c>
      <c r="D44" s="14">
        <v>119</v>
      </c>
      <c r="E44" s="33"/>
      <c r="F44" s="16">
        <v>111</v>
      </c>
      <c r="G44" s="33"/>
      <c r="H44" s="16">
        <v>121</v>
      </c>
      <c r="I44" s="33"/>
      <c r="J44" s="15">
        <f t="shared" si="2"/>
        <v>114.33333333333333</v>
      </c>
      <c r="K44" s="33"/>
      <c r="L44" s="16">
        <f t="shared" si="16"/>
        <v>-4.6666666666666714</v>
      </c>
      <c r="M44" s="16">
        <f t="shared" si="17"/>
        <v>-3.9215686274509949</v>
      </c>
      <c r="N44" s="39"/>
      <c r="O44" s="33"/>
      <c r="P44" s="16">
        <f t="shared" si="4"/>
        <v>-1.9215686274509949</v>
      </c>
      <c r="Q44" s="17">
        <f>D44*-P44%</f>
        <v>2.2866666666666839</v>
      </c>
      <c r="R44" s="37"/>
    </row>
    <row r="45" spans="1:18" ht="24.95" customHeight="1">
      <c r="A45" s="36"/>
      <c r="B45" s="33"/>
      <c r="C45" s="14" t="s">
        <v>7</v>
      </c>
      <c r="D45" s="14">
        <v>29</v>
      </c>
      <c r="E45" s="33"/>
      <c r="F45" s="16">
        <v>28</v>
      </c>
      <c r="G45" s="33"/>
      <c r="H45" s="16">
        <v>21</v>
      </c>
      <c r="I45" s="33"/>
      <c r="J45" s="15">
        <f t="shared" si="2"/>
        <v>25.666666666666668</v>
      </c>
      <c r="K45" s="33"/>
      <c r="L45" s="16">
        <f t="shared" si="16"/>
        <v>-3.3333333333333321</v>
      </c>
      <c r="M45" s="16">
        <f t="shared" si="17"/>
        <v>-11.494252873563212</v>
      </c>
      <c r="N45" s="40"/>
      <c r="O45" s="33"/>
      <c r="P45" s="16">
        <f t="shared" si="4"/>
        <v>-9.4942528735632123</v>
      </c>
      <c r="Q45" s="17">
        <f>D45*-P45%</f>
        <v>2.7533333333333316</v>
      </c>
      <c r="R45" s="37"/>
    </row>
    <row r="46" spans="1:18" ht="24.95" customHeight="1">
      <c r="A46" s="32" t="s">
        <v>22</v>
      </c>
      <c r="B46" s="33">
        <f>D46+D47</f>
        <v>14</v>
      </c>
      <c r="C46" s="14" t="s">
        <v>5</v>
      </c>
      <c r="D46" s="14">
        <v>8</v>
      </c>
      <c r="E46" s="33">
        <f>F46+F47</f>
        <v>14</v>
      </c>
      <c r="F46" s="16">
        <v>7</v>
      </c>
      <c r="G46" s="33">
        <f>H46+H47</f>
        <v>13</v>
      </c>
      <c r="H46" s="16">
        <v>7</v>
      </c>
      <c r="I46" s="33">
        <f>J46+J47</f>
        <v>13.666666666666668</v>
      </c>
      <c r="J46" s="15">
        <f t="shared" si="2"/>
        <v>7</v>
      </c>
      <c r="K46" s="33">
        <f>L46+L47</f>
        <v>-0.33333333333333304</v>
      </c>
      <c r="L46" s="16">
        <f t="shared" si="16"/>
        <v>-1</v>
      </c>
      <c r="M46" s="16">
        <f t="shared" si="17"/>
        <v>-12.5</v>
      </c>
      <c r="N46" s="33">
        <f>I46/B46*100-100</f>
        <v>-2.3809523809523796</v>
      </c>
      <c r="O46" s="33"/>
      <c r="P46" s="16">
        <f t="shared" si="4"/>
        <v>-10.5</v>
      </c>
      <c r="Q46" s="17">
        <f>D46*-P46%</f>
        <v>0.84</v>
      </c>
      <c r="R46" s="37" t="s">
        <v>22</v>
      </c>
    </row>
    <row r="47" spans="1:18" ht="24" customHeight="1">
      <c r="A47" s="32"/>
      <c r="B47" s="33"/>
      <c r="C47" s="14" t="s">
        <v>6</v>
      </c>
      <c r="D47" s="14">
        <v>6</v>
      </c>
      <c r="E47" s="33"/>
      <c r="F47" s="16">
        <v>7</v>
      </c>
      <c r="G47" s="33"/>
      <c r="H47" s="16">
        <v>6</v>
      </c>
      <c r="I47" s="33"/>
      <c r="J47" s="15">
        <f t="shared" si="2"/>
        <v>6.666666666666667</v>
      </c>
      <c r="K47" s="33"/>
      <c r="L47" s="16">
        <f t="shared" si="16"/>
        <v>0.66666666666666696</v>
      </c>
      <c r="M47" s="16">
        <f t="shared" si="17"/>
        <v>11.111111111111114</v>
      </c>
      <c r="N47" s="33"/>
      <c r="O47" s="33"/>
      <c r="P47" s="16">
        <f t="shared" si="4"/>
        <v>13.111111111111114</v>
      </c>
      <c r="Q47" s="17"/>
      <c r="R47" s="37"/>
    </row>
    <row r="48" spans="1:18" ht="33" customHeight="1">
      <c r="A48" s="28" t="s">
        <v>23</v>
      </c>
      <c r="B48" s="27">
        <f>SUM(B5:B47)</f>
        <v>5477</v>
      </c>
      <c r="C48" s="11" t="s">
        <v>5</v>
      </c>
      <c r="D48" s="11">
        <f>D5+D8+D11+D14+D17+D20+D23+D25+D27+D30+D33+D36+D39+D41+D43+D46</f>
        <v>2394</v>
      </c>
      <c r="E48" s="27">
        <f>SUM(E5:E47)</f>
        <v>5358</v>
      </c>
      <c r="F48" s="20">
        <f>F5+F8+F11+F14+F17+F20+F23+F25+F27+F30+F33+F36+F39+F41+F43+F46</f>
        <v>2349</v>
      </c>
      <c r="G48" s="27">
        <f>SUM(G5:G47)</f>
        <v>5429</v>
      </c>
      <c r="H48" s="20">
        <f>H5+H8+H11+H14+H17+H20+H23+H25+H27+H30+H33+H36+H39+H41+H43+H46</f>
        <v>2364</v>
      </c>
      <c r="I48" s="27">
        <f>SUM(I5:I47)</f>
        <v>5381.666666666667</v>
      </c>
      <c r="J48" s="20">
        <f>J5+J8+J11+J14+J17+J20+J23+J25+J27+J30+J33+J36+J39+J41+J43+J46</f>
        <v>2353.9999999999995</v>
      </c>
      <c r="K48" s="27">
        <f>SUM(K5:K47)</f>
        <v>-95.3333333333333</v>
      </c>
      <c r="L48" s="11">
        <f>L5+L8+L11+L14+L17+L20+L23+L25+L27+L30+L33+L36+L39+L41+L43+L46</f>
        <v>-40.000000000000007</v>
      </c>
      <c r="M48" s="10"/>
      <c r="N48" s="27"/>
      <c r="O48" s="27"/>
      <c r="P48" s="29"/>
      <c r="Q48" s="27">
        <f>SUM(Q5:Q47)</f>
        <v>68.986666666666707</v>
      </c>
      <c r="R48" s="28" t="s">
        <v>23</v>
      </c>
    </row>
    <row r="49" spans="1:18" ht="31.5" customHeight="1">
      <c r="A49" s="28"/>
      <c r="B49" s="27"/>
      <c r="C49" s="11" t="s">
        <v>6</v>
      </c>
      <c r="D49" s="11">
        <f>D6+D9+D12+D15+D18+D21+D24+D26+D28+D31+D34+D37+D40+D42+D44+D47</f>
        <v>2666</v>
      </c>
      <c r="E49" s="27"/>
      <c r="F49" s="20">
        <f>F6+F9+F12+F15+F18+F21+F24+F26+F28+F31+F34+F37+F40+F42+F44+F47</f>
        <v>2612</v>
      </c>
      <c r="G49" s="27"/>
      <c r="H49" s="20">
        <f>H6+H9+H12+H15+H18+H21+H24+H26+H28+H31+H34+H37+H40+H42+H44+H47</f>
        <v>2695</v>
      </c>
      <c r="I49" s="27"/>
      <c r="J49" s="20">
        <f>J6+J9+J12+J15+J18+J21+J24+J26+J28+J31+J34+J37+J40+J42+J44+J47</f>
        <v>2639.6666666666665</v>
      </c>
      <c r="K49" s="27"/>
      <c r="L49" s="11">
        <f>L6+L9+L12+L15+L18+L21+L24+L26+L28+L31+L34+L37+L40+L42+L44+L47</f>
        <v>-26.333333333333311</v>
      </c>
      <c r="M49" s="10"/>
      <c r="N49" s="27"/>
      <c r="O49" s="27"/>
      <c r="P49" s="30"/>
      <c r="Q49" s="27"/>
      <c r="R49" s="28"/>
    </row>
    <row r="50" spans="1:18" ht="24.75" customHeight="1">
      <c r="A50" s="28"/>
      <c r="B50" s="27"/>
      <c r="C50" s="11" t="s">
        <v>7</v>
      </c>
      <c r="D50" s="11">
        <f>D7+D10+D13+D16+D19+D22+D29+D32+D35+D38+D45</f>
        <v>417</v>
      </c>
      <c r="E50" s="27"/>
      <c r="F50" s="20">
        <f>F7+F10+F13+F16+F19+F22+F29+F32+F35+F38+F45</f>
        <v>397</v>
      </c>
      <c r="G50" s="27"/>
      <c r="H50" s="20">
        <f>H7+H10+H13+H16+H19+H22+H29+H32+H35+H38+H45</f>
        <v>370</v>
      </c>
      <c r="I50" s="27"/>
      <c r="J50" s="20">
        <f>J7+J10+J13+J16+J19+J22+J29+J32+J35+J38+J45</f>
        <v>387.99999999999994</v>
      </c>
      <c r="K50" s="27"/>
      <c r="L50" s="11">
        <f>L7+L10+L13+L16+L19+L22+L29+L32+L35+L38+L45</f>
        <v>-29</v>
      </c>
      <c r="M50" s="10"/>
      <c r="N50" s="27"/>
      <c r="O50" s="27"/>
      <c r="P50" s="31"/>
      <c r="Q50" s="27"/>
      <c r="R50" s="28"/>
    </row>
  </sheetData>
  <mergeCells count="164">
    <mergeCell ref="Q2:Q3"/>
    <mergeCell ref="R2:R3"/>
    <mergeCell ref="A5:A7"/>
    <mergeCell ref="B5:B7"/>
    <mergeCell ref="E5:E7"/>
    <mergeCell ref="G5:G7"/>
    <mergeCell ref="I5:I7"/>
    <mergeCell ref="K5:K7"/>
    <mergeCell ref="A2:D2"/>
    <mergeCell ref="E2:F2"/>
    <mergeCell ref="G2:H2"/>
    <mergeCell ref="I2:J2"/>
    <mergeCell ref="K2:L2"/>
    <mergeCell ref="P2:P3"/>
    <mergeCell ref="N5:N7"/>
    <mergeCell ref="O5:O7"/>
    <mergeCell ref="R5:R7"/>
    <mergeCell ref="M2:O2"/>
    <mergeCell ref="N14:N16"/>
    <mergeCell ref="O14:O16"/>
    <mergeCell ref="R8:R10"/>
    <mergeCell ref="A11:A13"/>
    <mergeCell ref="B11:B13"/>
    <mergeCell ref="E11:E13"/>
    <mergeCell ref="G11:G13"/>
    <mergeCell ref="I11:I13"/>
    <mergeCell ref="K11:K13"/>
    <mergeCell ref="N11:N13"/>
    <mergeCell ref="O11:O13"/>
    <mergeCell ref="R11:R13"/>
    <mergeCell ref="A8:A10"/>
    <mergeCell ref="B8:B10"/>
    <mergeCell ref="E8:E10"/>
    <mergeCell ref="G8:G10"/>
    <mergeCell ref="I8:I10"/>
    <mergeCell ref="K8:K10"/>
    <mergeCell ref="N8:N10"/>
    <mergeCell ref="O8:O10"/>
    <mergeCell ref="A20:A22"/>
    <mergeCell ref="B20:B22"/>
    <mergeCell ref="E20:E22"/>
    <mergeCell ref="G20:G22"/>
    <mergeCell ref="I20:I22"/>
    <mergeCell ref="K20:K22"/>
    <mergeCell ref="N20:N22"/>
    <mergeCell ref="O20:O22"/>
    <mergeCell ref="R14:R16"/>
    <mergeCell ref="A17:A19"/>
    <mergeCell ref="B17:B19"/>
    <mergeCell ref="E17:E19"/>
    <mergeCell ref="G17:G19"/>
    <mergeCell ref="I17:I19"/>
    <mergeCell ref="K17:K19"/>
    <mergeCell ref="N17:N19"/>
    <mergeCell ref="O17:O19"/>
    <mergeCell ref="R17:R19"/>
    <mergeCell ref="A14:A16"/>
    <mergeCell ref="B14:B16"/>
    <mergeCell ref="E14:E16"/>
    <mergeCell ref="G14:G16"/>
    <mergeCell ref="I14:I16"/>
    <mergeCell ref="K14:K16"/>
    <mergeCell ref="A25:A26"/>
    <mergeCell ref="B25:B26"/>
    <mergeCell ref="E25:E26"/>
    <mergeCell ref="G25:G26"/>
    <mergeCell ref="I25:I26"/>
    <mergeCell ref="K25:K26"/>
    <mergeCell ref="N25:N26"/>
    <mergeCell ref="O25:O26"/>
    <mergeCell ref="A23:A24"/>
    <mergeCell ref="B23:B24"/>
    <mergeCell ref="E23:E24"/>
    <mergeCell ref="G23:G24"/>
    <mergeCell ref="I23:I24"/>
    <mergeCell ref="K23:K24"/>
    <mergeCell ref="N23:N24"/>
    <mergeCell ref="O23:O24"/>
    <mergeCell ref="A30:A32"/>
    <mergeCell ref="B30:B32"/>
    <mergeCell ref="E30:E32"/>
    <mergeCell ref="G30:G32"/>
    <mergeCell ref="I30:I32"/>
    <mergeCell ref="K30:K32"/>
    <mergeCell ref="A27:A29"/>
    <mergeCell ref="B27:B29"/>
    <mergeCell ref="E27:E29"/>
    <mergeCell ref="G27:G29"/>
    <mergeCell ref="I27:I29"/>
    <mergeCell ref="K27:K29"/>
    <mergeCell ref="A33:A35"/>
    <mergeCell ref="B33:B35"/>
    <mergeCell ref="E33:E35"/>
    <mergeCell ref="G33:G35"/>
    <mergeCell ref="I33:I35"/>
    <mergeCell ref="K33:K35"/>
    <mergeCell ref="A41:A42"/>
    <mergeCell ref="B41:B42"/>
    <mergeCell ref="E41:E42"/>
    <mergeCell ref="G41:G42"/>
    <mergeCell ref="I41:I42"/>
    <mergeCell ref="K41:K42"/>
    <mergeCell ref="A39:A40"/>
    <mergeCell ref="B39:B40"/>
    <mergeCell ref="E39:E40"/>
    <mergeCell ref="G39:G40"/>
    <mergeCell ref="I39:I40"/>
    <mergeCell ref="K39:K40"/>
    <mergeCell ref="A36:A38"/>
    <mergeCell ref="B36:B38"/>
    <mergeCell ref="E36:E38"/>
    <mergeCell ref="G36:G38"/>
    <mergeCell ref="I36:I38"/>
    <mergeCell ref="K36:K38"/>
    <mergeCell ref="N33:N35"/>
    <mergeCell ref="O33:O35"/>
    <mergeCell ref="R33:R35"/>
    <mergeCell ref="N36:N38"/>
    <mergeCell ref="O36:O38"/>
    <mergeCell ref="R27:R29"/>
    <mergeCell ref="R20:R22"/>
    <mergeCell ref="N43:N45"/>
    <mergeCell ref="O43:O45"/>
    <mergeCell ref="N30:N32"/>
    <mergeCell ref="O30:O32"/>
    <mergeCell ref="R30:R32"/>
    <mergeCell ref="R25:R26"/>
    <mergeCell ref="R43:R45"/>
    <mergeCell ref="N41:N42"/>
    <mergeCell ref="O41:O42"/>
    <mergeCell ref="R41:R42"/>
    <mergeCell ref="N39:N40"/>
    <mergeCell ref="O39:O40"/>
    <mergeCell ref="R39:R40"/>
    <mergeCell ref="N27:N29"/>
    <mergeCell ref="O27:O29"/>
    <mergeCell ref="R23:R24"/>
    <mergeCell ref="A46:A47"/>
    <mergeCell ref="B46:B47"/>
    <mergeCell ref="E46:E47"/>
    <mergeCell ref="G46:G47"/>
    <mergeCell ref="I46:I47"/>
    <mergeCell ref="K46:K47"/>
    <mergeCell ref="A43:A45"/>
    <mergeCell ref="B43:B45"/>
    <mergeCell ref="R36:R38"/>
    <mergeCell ref="N46:N47"/>
    <mergeCell ref="O46:O47"/>
    <mergeCell ref="R46:R47"/>
    <mergeCell ref="E43:E45"/>
    <mergeCell ref="G43:G45"/>
    <mergeCell ref="I43:I45"/>
    <mergeCell ref="K43:K45"/>
    <mergeCell ref="Q48:Q50"/>
    <mergeCell ref="R48:R50"/>
    <mergeCell ref="P48:P50"/>
    <mergeCell ref="A48:A50"/>
    <mergeCell ref="B48:B50"/>
    <mergeCell ref="E48:E50"/>
    <mergeCell ref="G48:G50"/>
    <mergeCell ref="I48:I50"/>
    <mergeCell ref="K48:K50"/>
    <mergeCell ref="N48:N50"/>
    <mergeCell ref="O48:O50"/>
  </mergeCells>
  <pageMargins left="0.70866141732283472" right="0.70866141732283472" top="0.74803149606299213" bottom="0.74803149606299213" header="0.31496062992125984" footer="0.31496062992125984"/>
  <pageSetup paperSize="9" scale="2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8"/>
  <sheetViews>
    <sheetView zoomScale="50" zoomScaleNormal="50" workbookViewId="0">
      <selection activeCell="A43" sqref="A43:A45"/>
    </sheetView>
  </sheetViews>
  <sheetFormatPr defaultRowHeight="15"/>
  <cols>
    <col min="1" max="1" width="46.42578125" customWidth="1"/>
    <col min="2" max="2" width="22.85546875" customWidth="1"/>
    <col min="4" max="4" width="9.5703125" customWidth="1"/>
    <col min="5" max="5" width="0.140625" hidden="1" customWidth="1"/>
    <col min="6" max="6" width="10.85546875" customWidth="1"/>
    <col min="7" max="7" width="10.7109375" customWidth="1"/>
    <col min="8" max="8" width="11.85546875" customWidth="1"/>
    <col min="9" max="9" width="10.7109375" customWidth="1"/>
    <col min="10" max="10" width="21" customWidth="1"/>
    <col min="11" max="11" width="15" customWidth="1"/>
    <col min="12" max="12" width="9.7109375" customWidth="1"/>
    <col min="13" max="13" width="11.140625" customWidth="1"/>
    <col min="14" max="14" width="15.140625" customWidth="1"/>
    <col min="15" max="15" width="20.85546875" customWidth="1"/>
    <col min="16" max="16" width="16" hidden="1" customWidth="1"/>
  </cols>
  <sheetData>
    <row r="1" spans="1:16" ht="15.75">
      <c r="A1" s="46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15.75" customHeight="1">
      <c r="A2" s="48" t="s">
        <v>30</v>
      </c>
      <c r="B2" s="3"/>
      <c r="C2" s="49" t="s">
        <v>31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30.5" customHeight="1">
      <c r="A3" s="48"/>
      <c r="B3" s="3"/>
      <c r="C3" s="49" t="s">
        <v>32</v>
      </c>
      <c r="D3" s="49"/>
      <c r="E3" s="49"/>
      <c r="F3" s="49" t="s">
        <v>33</v>
      </c>
      <c r="G3" s="49"/>
      <c r="H3" s="49" t="s">
        <v>34</v>
      </c>
      <c r="I3" s="49"/>
      <c r="J3" s="49" t="s">
        <v>42</v>
      </c>
      <c r="K3" s="49"/>
      <c r="L3" s="49" t="s">
        <v>35</v>
      </c>
      <c r="M3" s="49"/>
      <c r="N3" s="49" t="s">
        <v>36</v>
      </c>
      <c r="O3" s="49"/>
      <c r="P3" s="49"/>
    </row>
    <row r="4" spans="1:16" ht="48.75" customHeight="1">
      <c r="A4" s="48"/>
      <c r="B4" s="4" t="s">
        <v>25</v>
      </c>
      <c r="C4" s="4" t="s">
        <v>37</v>
      </c>
      <c r="D4" s="4" t="s">
        <v>38</v>
      </c>
      <c r="E4" s="4" t="s">
        <v>39</v>
      </c>
      <c r="F4" s="4" t="s">
        <v>37</v>
      </c>
      <c r="G4" s="4" t="s">
        <v>38</v>
      </c>
      <c r="H4" s="4" t="s">
        <v>37</v>
      </c>
      <c r="I4" s="4" t="s">
        <v>38</v>
      </c>
      <c r="J4" s="4" t="s">
        <v>37</v>
      </c>
      <c r="K4" s="4" t="s">
        <v>38</v>
      </c>
      <c r="L4" s="4" t="s">
        <v>37</v>
      </c>
      <c r="M4" s="4" t="s">
        <v>38</v>
      </c>
      <c r="N4" s="4" t="s">
        <v>37</v>
      </c>
      <c r="O4" s="4" t="s">
        <v>38</v>
      </c>
      <c r="P4" s="4" t="s">
        <v>39</v>
      </c>
    </row>
    <row r="5" spans="1:16" ht="15.75" customHeight="1">
      <c r="A5" s="45" t="s">
        <v>4</v>
      </c>
      <c r="B5" s="5" t="s">
        <v>5</v>
      </c>
      <c r="C5" s="3">
        <v>70</v>
      </c>
      <c r="D5" s="3">
        <v>75</v>
      </c>
      <c r="E5" s="2"/>
      <c r="F5" s="3">
        <v>95</v>
      </c>
      <c r="G5" s="3">
        <v>100</v>
      </c>
      <c r="H5" s="3">
        <v>3</v>
      </c>
      <c r="I5" s="3">
        <v>0</v>
      </c>
      <c r="J5" s="3">
        <v>3</v>
      </c>
      <c r="K5" s="24">
        <v>0</v>
      </c>
      <c r="L5" s="3">
        <v>65</v>
      </c>
      <c r="M5" s="50">
        <f>(100+100+100)/3</f>
        <v>100</v>
      </c>
      <c r="N5" s="3">
        <v>100</v>
      </c>
      <c r="O5" s="24">
        <v>100</v>
      </c>
      <c r="P5" s="6"/>
    </row>
    <row r="6" spans="1:16" ht="18.75">
      <c r="A6" s="45"/>
      <c r="B6" s="5" t="s">
        <v>6</v>
      </c>
      <c r="C6" s="3">
        <v>70</v>
      </c>
      <c r="D6" s="24">
        <v>75</v>
      </c>
      <c r="E6" s="3"/>
      <c r="F6" s="3">
        <v>95</v>
      </c>
      <c r="G6" s="24">
        <v>100</v>
      </c>
      <c r="H6" s="3">
        <v>3</v>
      </c>
      <c r="I6" s="24">
        <v>0</v>
      </c>
      <c r="J6" s="3">
        <v>3</v>
      </c>
      <c r="K6" s="24">
        <v>0</v>
      </c>
      <c r="L6" s="3">
        <v>65</v>
      </c>
      <c r="M6" s="50">
        <f t="shared" ref="M6:M35" si="0">(100+100+100)/3</f>
        <v>100</v>
      </c>
      <c r="N6" s="3">
        <v>100</v>
      </c>
      <c r="O6" s="24">
        <v>100</v>
      </c>
      <c r="P6" s="6"/>
    </row>
    <row r="7" spans="1:16" ht="18.75">
      <c r="A7" s="45"/>
      <c r="B7" s="5" t="s">
        <v>7</v>
      </c>
      <c r="C7" s="3">
        <v>70</v>
      </c>
      <c r="D7" s="24">
        <v>75</v>
      </c>
      <c r="E7" s="3"/>
      <c r="F7" s="3">
        <v>95</v>
      </c>
      <c r="G7" s="24">
        <v>100</v>
      </c>
      <c r="H7" s="3">
        <v>3</v>
      </c>
      <c r="I7" s="24">
        <v>0</v>
      </c>
      <c r="J7" s="3">
        <v>3</v>
      </c>
      <c r="K7" s="24">
        <v>0</v>
      </c>
      <c r="L7" s="3">
        <v>65</v>
      </c>
      <c r="M7" s="50">
        <f t="shared" si="0"/>
        <v>100</v>
      </c>
      <c r="N7" s="3">
        <v>100</v>
      </c>
      <c r="O7" s="24">
        <v>100</v>
      </c>
      <c r="P7" s="6"/>
    </row>
    <row r="8" spans="1:16" ht="18.75">
      <c r="A8" s="45" t="s">
        <v>8</v>
      </c>
      <c r="B8" s="5" t="s">
        <v>5</v>
      </c>
      <c r="C8" s="3">
        <v>70</v>
      </c>
      <c r="D8" s="3">
        <v>88</v>
      </c>
      <c r="E8" s="3"/>
      <c r="F8" s="3">
        <v>95</v>
      </c>
      <c r="G8" s="24">
        <v>100</v>
      </c>
      <c r="H8" s="3">
        <v>3</v>
      </c>
      <c r="I8" s="24">
        <v>0</v>
      </c>
      <c r="J8" s="3">
        <v>3</v>
      </c>
      <c r="K8" s="24">
        <v>0</v>
      </c>
      <c r="L8" s="3">
        <v>65</v>
      </c>
      <c r="M8" s="50">
        <f t="shared" si="0"/>
        <v>100</v>
      </c>
      <c r="N8" s="3">
        <v>100</v>
      </c>
      <c r="O8" s="7">
        <v>0</v>
      </c>
      <c r="P8" s="2"/>
    </row>
    <row r="9" spans="1:16" ht="18.75">
      <c r="A9" s="45"/>
      <c r="B9" s="5" t="s">
        <v>6</v>
      </c>
      <c r="C9" s="3">
        <v>70</v>
      </c>
      <c r="D9" s="24">
        <v>88</v>
      </c>
      <c r="E9" s="3"/>
      <c r="F9" s="3">
        <v>95</v>
      </c>
      <c r="G9" s="24">
        <v>100</v>
      </c>
      <c r="H9" s="3">
        <v>3</v>
      </c>
      <c r="I9" s="24">
        <v>0</v>
      </c>
      <c r="J9" s="3">
        <v>3</v>
      </c>
      <c r="K9" s="25">
        <f>3*100/'объемы на 01.11.2019'!J9</f>
        <v>1.1278195488721805</v>
      </c>
      <c r="L9" s="3">
        <v>65</v>
      </c>
      <c r="M9" s="50">
        <f t="shared" si="0"/>
        <v>100</v>
      </c>
      <c r="N9" s="3">
        <v>100</v>
      </c>
      <c r="O9" s="24">
        <v>100</v>
      </c>
      <c r="P9" s="6"/>
    </row>
    <row r="10" spans="1:16" ht="18.75">
      <c r="A10" s="45"/>
      <c r="B10" s="5" t="s">
        <v>7</v>
      </c>
      <c r="C10" s="3">
        <v>70</v>
      </c>
      <c r="D10" s="24">
        <v>88</v>
      </c>
      <c r="E10" s="3"/>
      <c r="F10" s="3">
        <v>95</v>
      </c>
      <c r="G10" s="24">
        <v>100</v>
      </c>
      <c r="H10" s="3">
        <v>3</v>
      </c>
      <c r="I10" s="24">
        <v>0</v>
      </c>
      <c r="J10" s="3">
        <v>3</v>
      </c>
      <c r="K10" s="3">
        <v>0</v>
      </c>
      <c r="L10" s="3">
        <v>65</v>
      </c>
      <c r="M10" s="50">
        <f t="shared" si="0"/>
        <v>100</v>
      </c>
      <c r="N10" s="3">
        <v>100</v>
      </c>
      <c r="O10" s="24">
        <v>100</v>
      </c>
      <c r="P10" s="6"/>
    </row>
    <row r="11" spans="1:16" ht="18.75">
      <c r="A11" s="45" t="s">
        <v>9</v>
      </c>
      <c r="B11" s="5" t="s">
        <v>5</v>
      </c>
      <c r="C11" s="3">
        <v>70</v>
      </c>
      <c r="D11" s="3">
        <v>72</v>
      </c>
      <c r="E11" s="3"/>
      <c r="F11" s="3">
        <v>95</v>
      </c>
      <c r="G11" s="24">
        <v>100</v>
      </c>
      <c r="H11" s="3">
        <v>3</v>
      </c>
      <c r="I11" s="24">
        <v>0</v>
      </c>
      <c r="J11" s="3">
        <v>3</v>
      </c>
      <c r="K11" s="3">
        <v>0</v>
      </c>
      <c r="L11" s="3">
        <v>65</v>
      </c>
      <c r="M11" s="50">
        <f t="shared" si="0"/>
        <v>100</v>
      </c>
      <c r="N11" s="3">
        <v>100</v>
      </c>
      <c r="O11" s="24">
        <v>100</v>
      </c>
      <c r="P11" s="6"/>
    </row>
    <row r="12" spans="1:16" ht="18.75">
      <c r="A12" s="45"/>
      <c r="B12" s="5" t="s">
        <v>6</v>
      </c>
      <c r="C12" s="3">
        <v>70</v>
      </c>
      <c r="D12" s="24">
        <v>72</v>
      </c>
      <c r="E12" s="3"/>
      <c r="F12" s="3">
        <v>95</v>
      </c>
      <c r="G12" s="24">
        <v>100</v>
      </c>
      <c r="H12" s="3">
        <v>3</v>
      </c>
      <c r="I12" s="24">
        <v>0</v>
      </c>
      <c r="J12" s="3">
        <v>3</v>
      </c>
      <c r="K12" s="25">
        <f>2*100/'объемы на 01.11.2019'!J12</f>
        <v>0.65430752453653218</v>
      </c>
      <c r="L12" s="3">
        <v>65</v>
      </c>
      <c r="M12" s="50">
        <f t="shared" si="0"/>
        <v>100</v>
      </c>
      <c r="N12" s="3">
        <v>100</v>
      </c>
      <c r="O12" s="7">
        <v>0</v>
      </c>
      <c r="P12" s="2"/>
    </row>
    <row r="13" spans="1:16" ht="18.75">
      <c r="A13" s="45"/>
      <c r="B13" s="5" t="s">
        <v>7</v>
      </c>
      <c r="C13" s="3">
        <v>70</v>
      </c>
      <c r="D13" s="24">
        <v>72</v>
      </c>
      <c r="E13" s="3"/>
      <c r="F13" s="3">
        <v>95</v>
      </c>
      <c r="G13" s="24">
        <v>100</v>
      </c>
      <c r="H13" s="3">
        <v>3</v>
      </c>
      <c r="I13" s="24">
        <v>0</v>
      </c>
      <c r="J13" s="3">
        <v>3</v>
      </c>
      <c r="K13" s="3">
        <v>0</v>
      </c>
      <c r="L13" s="3">
        <v>65</v>
      </c>
      <c r="M13" s="50">
        <f t="shared" si="0"/>
        <v>100</v>
      </c>
      <c r="N13" s="3">
        <v>100</v>
      </c>
      <c r="O13" s="9">
        <v>100</v>
      </c>
      <c r="P13" s="6"/>
    </row>
    <row r="14" spans="1:16" ht="18.75">
      <c r="A14" s="45" t="s">
        <v>10</v>
      </c>
      <c r="B14" s="5" t="s">
        <v>5</v>
      </c>
      <c r="C14" s="3">
        <v>70</v>
      </c>
      <c r="D14" s="3">
        <v>81</v>
      </c>
      <c r="E14" s="3"/>
      <c r="F14" s="3">
        <v>95</v>
      </c>
      <c r="G14" s="24">
        <v>100</v>
      </c>
      <c r="H14" s="3">
        <v>3</v>
      </c>
      <c r="I14" s="24">
        <v>0</v>
      </c>
      <c r="J14" s="3">
        <v>3</v>
      </c>
      <c r="K14" s="3">
        <v>0</v>
      </c>
      <c r="L14" s="3">
        <v>65</v>
      </c>
      <c r="M14" s="50">
        <f t="shared" si="0"/>
        <v>100</v>
      </c>
      <c r="N14" s="3">
        <v>100</v>
      </c>
      <c r="O14" s="9">
        <v>100</v>
      </c>
      <c r="P14" s="6"/>
    </row>
    <row r="15" spans="1:16" ht="18.75">
      <c r="A15" s="45"/>
      <c r="B15" s="5" t="s">
        <v>6</v>
      </c>
      <c r="C15" s="3">
        <v>70</v>
      </c>
      <c r="D15" s="24">
        <v>81</v>
      </c>
      <c r="E15" s="3"/>
      <c r="F15" s="3">
        <v>95</v>
      </c>
      <c r="G15" s="24">
        <v>100</v>
      </c>
      <c r="H15" s="3">
        <v>3</v>
      </c>
      <c r="I15" s="24">
        <v>0</v>
      </c>
      <c r="J15" s="3">
        <v>3</v>
      </c>
      <c r="K15" s="25">
        <f>1*100/'объемы на 01.11.2019'!J15</f>
        <v>0.3188097768331562</v>
      </c>
      <c r="L15" s="3">
        <v>65</v>
      </c>
      <c r="M15" s="50">
        <f>(100+97.3+97.3)/3</f>
        <v>98.2</v>
      </c>
      <c r="N15" s="3">
        <v>100</v>
      </c>
      <c r="O15" s="7">
        <v>0</v>
      </c>
      <c r="P15" s="2"/>
    </row>
    <row r="16" spans="1:16" ht="18.75">
      <c r="A16" s="45"/>
      <c r="B16" s="5" t="s">
        <v>7</v>
      </c>
      <c r="C16" s="3">
        <v>70</v>
      </c>
      <c r="D16" s="24">
        <v>81</v>
      </c>
      <c r="E16" s="3"/>
      <c r="F16" s="3">
        <v>95</v>
      </c>
      <c r="G16" s="24">
        <v>100</v>
      </c>
      <c r="H16" s="3">
        <v>3</v>
      </c>
      <c r="I16" s="24">
        <v>0</v>
      </c>
      <c r="J16" s="3">
        <v>3</v>
      </c>
      <c r="K16" s="3">
        <v>0</v>
      </c>
      <c r="L16" s="3">
        <v>65</v>
      </c>
      <c r="M16" s="50">
        <f t="shared" si="0"/>
        <v>100</v>
      </c>
      <c r="N16" s="3">
        <v>100</v>
      </c>
      <c r="O16" s="24">
        <v>100</v>
      </c>
      <c r="P16" s="6"/>
    </row>
    <row r="17" spans="1:16" ht="18.75">
      <c r="A17" s="45" t="s">
        <v>11</v>
      </c>
      <c r="B17" s="5" t="s">
        <v>5</v>
      </c>
      <c r="C17" s="3">
        <v>70</v>
      </c>
      <c r="D17" s="3">
        <v>83</v>
      </c>
      <c r="E17" s="3"/>
      <c r="F17" s="3">
        <v>95</v>
      </c>
      <c r="G17" s="24">
        <v>100</v>
      </c>
      <c r="H17" s="3">
        <v>3</v>
      </c>
      <c r="I17" s="24">
        <v>0</v>
      </c>
      <c r="J17" s="3">
        <v>3</v>
      </c>
      <c r="K17" s="25">
        <f>3*100/'объемы на 01.11.2019'!J17</f>
        <v>1.6483516483516483</v>
      </c>
      <c r="L17" s="3">
        <v>65</v>
      </c>
      <c r="M17" s="50">
        <f t="shared" si="0"/>
        <v>100</v>
      </c>
      <c r="N17" s="3">
        <v>100</v>
      </c>
      <c r="O17" s="24">
        <v>100</v>
      </c>
      <c r="P17" s="2"/>
    </row>
    <row r="18" spans="1:16" ht="18.75">
      <c r="A18" s="45"/>
      <c r="B18" s="5" t="s">
        <v>6</v>
      </c>
      <c r="C18" s="3">
        <v>70</v>
      </c>
      <c r="D18" s="24">
        <v>83</v>
      </c>
      <c r="E18" s="3"/>
      <c r="F18" s="3">
        <v>95</v>
      </c>
      <c r="G18" s="24">
        <v>100</v>
      </c>
      <c r="H18" s="3">
        <v>3</v>
      </c>
      <c r="I18" s="24">
        <v>0</v>
      </c>
      <c r="J18" s="3">
        <v>3</v>
      </c>
      <c r="K18" s="25">
        <f>5*100/'объемы на 01.11.2019'!J18</f>
        <v>2.2222222222222223</v>
      </c>
      <c r="L18" s="3">
        <v>65</v>
      </c>
      <c r="M18" s="50">
        <f t="shared" si="0"/>
        <v>100</v>
      </c>
      <c r="N18" s="3">
        <v>100</v>
      </c>
      <c r="O18" s="24">
        <v>100</v>
      </c>
      <c r="P18" s="2"/>
    </row>
    <row r="19" spans="1:16" ht="18.75">
      <c r="A19" s="45"/>
      <c r="B19" s="5" t="s">
        <v>7</v>
      </c>
      <c r="C19" s="3">
        <v>70</v>
      </c>
      <c r="D19" s="24">
        <v>83</v>
      </c>
      <c r="E19" s="3"/>
      <c r="F19" s="3">
        <v>95</v>
      </c>
      <c r="G19" s="24">
        <v>100</v>
      </c>
      <c r="H19" s="3">
        <v>3</v>
      </c>
      <c r="I19" s="24">
        <v>0</v>
      </c>
      <c r="J19" s="3">
        <v>3</v>
      </c>
      <c r="K19" s="8">
        <f>3*100/'объемы на 01.11.2019'!J19</f>
        <v>7.9646017699115053</v>
      </c>
      <c r="L19" s="3">
        <v>65</v>
      </c>
      <c r="M19" s="50">
        <f t="shared" si="0"/>
        <v>100</v>
      </c>
      <c r="N19" s="3">
        <v>100</v>
      </c>
      <c r="O19" s="24">
        <v>100</v>
      </c>
      <c r="P19" s="6"/>
    </row>
    <row r="20" spans="1:16" ht="18.75">
      <c r="A20" s="45" t="s">
        <v>12</v>
      </c>
      <c r="B20" s="5" t="s">
        <v>5</v>
      </c>
      <c r="C20" s="3">
        <v>70</v>
      </c>
      <c r="D20" s="3">
        <v>85</v>
      </c>
      <c r="E20" s="3"/>
      <c r="F20" s="3">
        <v>95</v>
      </c>
      <c r="G20" s="24">
        <v>100</v>
      </c>
      <c r="H20" s="3">
        <v>3</v>
      </c>
      <c r="I20" s="24">
        <v>0</v>
      </c>
      <c r="J20" s="3">
        <v>3</v>
      </c>
      <c r="K20" s="3">
        <v>0</v>
      </c>
      <c r="L20" s="3">
        <v>65</v>
      </c>
      <c r="M20" s="50">
        <f t="shared" si="0"/>
        <v>100</v>
      </c>
      <c r="N20" s="3">
        <v>100</v>
      </c>
      <c r="O20" s="24">
        <v>100</v>
      </c>
      <c r="P20" s="6"/>
    </row>
    <row r="21" spans="1:16" ht="18.75">
      <c r="A21" s="45"/>
      <c r="B21" s="5" t="s">
        <v>6</v>
      </c>
      <c r="C21" s="3">
        <v>70</v>
      </c>
      <c r="D21" s="24">
        <v>85</v>
      </c>
      <c r="E21" s="3"/>
      <c r="F21" s="3">
        <v>95</v>
      </c>
      <c r="G21" s="24">
        <v>100</v>
      </c>
      <c r="H21" s="3">
        <v>3</v>
      </c>
      <c r="I21" s="24">
        <v>0</v>
      </c>
      <c r="J21" s="3">
        <v>3</v>
      </c>
      <c r="K21" s="3">
        <v>0</v>
      </c>
      <c r="L21" s="3">
        <v>65</v>
      </c>
      <c r="M21" s="50">
        <f t="shared" si="0"/>
        <v>100</v>
      </c>
      <c r="N21" s="3">
        <v>100</v>
      </c>
      <c r="O21" s="24">
        <v>100</v>
      </c>
      <c r="P21" s="6"/>
    </row>
    <row r="22" spans="1:16" ht="18.75">
      <c r="A22" s="45"/>
      <c r="B22" s="5" t="s">
        <v>7</v>
      </c>
      <c r="C22" s="3">
        <v>70</v>
      </c>
      <c r="D22" s="24">
        <v>85</v>
      </c>
      <c r="E22" s="3"/>
      <c r="F22" s="3">
        <v>95</v>
      </c>
      <c r="G22" s="24">
        <v>100</v>
      </c>
      <c r="H22" s="3">
        <v>3</v>
      </c>
      <c r="I22" s="24">
        <v>0</v>
      </c>
      <c r="J22" s="3">
        <v>3</v>
      </c>
      <c r="K22" s="3">
        <v>0</v>
      </c>
      <c r="L22" s="3">
        <v>65</v>
      </c>
      <c r="M22" s="50">
        <f t="shared" si="0"/>
        <v>100</v>
      </c>
      <c r="N22" s="3">
        <v>100</v>
      </c>
      <c r="O22" s="24">
        <v>100</v>
      </c>
      <c r="P22" s="6"/>
    </row>
    <row r="23" spans="1:16" ht="18.75">
      <c r="A23" s="45" t="s">
        <v>13</v>
      </c>
      <c r="B23" s="5" t="s">
        <v>5</v>
      </c>
      <c r="C23" s="3">
        <v>70</v>
      </c>
      <c r="D23" s="7">
        <v>50</v>
      </c>
      <c r="E23" s="2"/>
      <c r="F23" s="3">
        <v>95</v>
      </c>
      <c r="G23" s="24">
        <v>100</v>
      </c>
      <c r="H23" s="3">
        <v>3</v>
      </c>
      <c r="I23" s="24">
        <v>0</v>
      </c>
      <c r="J23" s="3">
        <v>3</v>
      </c>
      <c r="K23" s="3">
        <v>0</v>
      </c>
      <c r="L23" s="3">
        <v>65</v>
      </c>
      <c r="M23" s="50">
        <f t="shared" si="0"/>
        <v>100</v>
      </c>
      <c r="N23" s="3">
        <v>100</v>
      </c>
      <c r="O23" s="24">
        <v>100</v>
      </c>
      <c r="P23" s="6"/>
    </row>
    <row r="24" spans="1:16" ht="18.75">
      <c r="A24" s="45"/>
      <c r="B24" s="5" t="s">
        <v>6</v>
      </c>
      <c r="C24" s="3">
        <v>70</v>
      </c>
      <c r="D24" s="7">
        <v>50</v>
      </c>
      <c r="E24" s="3"/>
      <c r="F24" s="3">
        <v>95</v>
      </c>
      <c r="G24" s="24">
        <v>100</v>
      </c>
      <c r="H24" s="3">
        <v>3</v>
      </c>
      <c r="I24" s="24">
        <v>0</v>
      </c>
      <c r="J24" s="3">
        <v>3</v>
      </c>
      <c r="K24" s="25">
        <f>1*100/'объемы на 01.11.2019'!J24</f>
        <v>0.94637223974763407</v>
      </c>
      <c r="L24" s="3">
        <v>65</v>
      </c>
      <c r="M24" s="50">
        <f t="shared" si="0"/>
        <v>100</v>
      </c>
      <c r="N24" s="3">
        <v>100</v>
      </c>
      <c r="O24" s="24">
        <v>100</v>
      </c>
      <c r="P24" s="2"/>
    </row>
    <row r="25" spans="1:16" ht="18.75">
      <c r="A25" s="45" t="s">
        <v>14</v>
      </c>
      <c r="B25" s="5" t="s">
        <v>5</v>
      </c>
      <c r="C25" s="3">
        <v>70</v>
      </c>
      <c r="D25" s="7">
        <v>63</v>
      </c>
      <c r="E25" s="2"/>
      <c r="F25" s="3">
        <v>95</v>
      </c>
      <c r="G25" s="24">
        <v>100</v>
      </c>
      <c r="H25" s="3">
        <v>3</v>
      </c>
      <c r="I25" s="24">
        <v>0</v>
      </c>
      <c r="J25" s="3">
        <v>3</v>
      </c>
      <c r="K25" s="3">
        <v>0</v>
      </c>
      <c r="L25" s="3">
        <v>65</v>
      </c>
      <c r="M25" s="50">
        <f t="shared" si="0"/>
        <v>100</v>
      </c>
      <c r="N25" s="3">
        <v>100</v>
      </c>
      <c r="O25" s="24">
        <v>100</v>
      </c>
      <c r="P25" s="6"/>
    </row>
    <row r="26" spans="1:16" ht="18.75">
      <c r="A26" s="45"/>
      <c r="B26" s="5" t="s">
        <v>6</v>
      </c>
      <c r="C26" s="3">
        <v>70</v>
      </c>
      <c r="D26" s="7">
        <v>63</v>
      </c>
      <c r="E26" s="3"/>
      <c r="F26" s="3">
        <v>95</v>
      </c>
      <c r="G26" s="24">
        <v>100</v>
      </c>
      <c r="H26" s="3">
        <v>3</v>
      </c>
      <c r="I26" s="24">
        <v>0</v>
      </c>
      <c r="J26" s="3">
        <v>3</v>
      </c>
      <c r="K26" s="3">
        <v>0</v>
      </c>
      <c r="L26" s="3">
        <v>65</v>
      </c>
      <c r="M26" s="50">
        <f t="shared" si="0"/>
        <v>100</v>
      </c>
      <c r="N26" s="3">
        <v>100</v>
      </c>
      <c r="O26" s="24">
        <v>100</v>
      </c>
      <c r="P26" s="6"/>
    </row>
    <row r="27" spans="1:16" ht="18.75">
      <c r="A27" s="45" t="s">
        <v>15</v>
      </c>
      <c r="B27" s="5" t="s">
        <v>5</v>
      </c>
      <c r="C27" s="3">
        <v>70</v>
      </c>
      <c r="D27" s="3">
        <v>76</v>
      </c>
      <c r="E27" s="3"/>
      <c r="F27" s="3">
        <v>95</v>
      </c>
      <c r="G27" s="24">
        <v>100</v>
      </c>
      <c r="H27" s="3">
        <v>3</v>
      </c>
      <c r="I27" s="24">
        <v>0</v>
      </c>
      <c r="J27" s="3">
        <v>3</v>
      </c>
      <c r="K27" s="3">
        <v>0</v>
      </c>
      <c r="L27" s="3">
        <v>65</v>
      </c>
      <c r="M27" s="50">
        <f t="shared" si="0"/>
        <v>100</v>
      </c>
      <c r="N27" s="3">
        <v>100</v>
      </c>
      <c r="O27" s="24">
        <v>100</v>
      </c>
      <c r="P27" s="6"/>
    </row>
    <row r="28" spans="1:16" ht="18.75">
      <c r="A28" s="45"/>
      <c r="B28" s="5" t="s">
        <v>6</v>
      </c>
      <c r="C28" s="3">
        <v>70</v>
      </c>
      <c r="D28" s="24">
        <v>76</v>
      </c>
      <c r="E28" s="3"/>
      <c r="F28" s="3">
        <v>95</v>
      </c>
      <c r="G28" s="24">
        <v>100</v>
      </c>
      <c r="H28" s="3">
        <v>3</v>
      </c>
      <c r="I28" s="24">
        <v>0</v>
      </c>
      <c r="J28" s="3">
        <v>3</v>
      </c>
      <c r="K28" s="3">
        <v>0</v>
      </c>
      <c r="L28" s="3">
        <v>65</v>
      </c>
      <c r="M28" s="50">
        <f t="shared" si="0"/>
        <v>100</v>
      </c>
      <c r="N28" s="3">
        <v>100</v>
      </c>
      <c r="O28" s="24">
        <v>100</v>
      </c>
      <c r="P28" s="2"/>
    </row>
    <row r="29" spans="1:16" ht="18.75">
      <c r="A29" s="45"/>
      <c r="B29" s="5" t="s">
        <v>7</v>
      </c>
      <c r="C29" s="3">
        <v>70</v>
      </c>
      <c r="D29" s="24">
        <v>76</v>
      </c>
      <c r="E29" s="3"/>
      <c r="F29" s="3">
        <v>95</v>
      </c>
      <c r="G29" s="24">
        <v>100</v>
      </c>
      <c r="H29" s="3">
        <v>3</v>
      </c>
      <c r="I29" s="24">
        <v>0</v>
      </c>
      <c r="J29" s="3">
        <v>3</v>
      </c>
      <c r="K29" s="3">
        <v>0</v>
      </c>
      <c r="L29" s="3">
        <v>65</v>
      </c>
      <c r="M29" s="50">
        <f t="shared" si="0"/>
        <v>100</v>
      </c>
      <c r="N29" s="3">
        <v>100</v>
      </c>
      <c r="O29" s="24">
        <v>100</v>
      </c>
      <c r="P29" s="6"/>
    </row>
    <row r="30" spans="1:16" ht="18.75">
      <c r="A30" s="45" t="s">
        <v>16</v>
      </c>
      <c r="B30" s="5" t="s">
        <v>5</v>
      </c>
      <c r="C30" s="3">
        <v>70</v>
      </c>
      <c r="D30" s="3">
        <v>86</v>
      </c>
      <c r="E30" s="3"/>
      <c r="F30" s="3">
        <v>95</v>
      </c>
      <c r="G30" s="24">
        <v>100</v>
      </c>
      <c r="H30" s="3">
        <v>3</v>
      </c>
      <c r="I30" s="24">
        <v>0</v>
      </c>
      <c r="J30" s="3">
        <v>3</v>
      </c>
      <c r="K30" s="3">
        <v>0</v>
      </c>
      <c r="L30" s="3">
        <v>65</v>
      </c>
      <c r="M30" s="50">
        <f t="shared" si="0"/>
        <v>100</v>
      </c>
      <c r="N30" s="3">
        <v>100</v>
      </c>
      <c r="O30" s="24">
        <v>100</v>
      </c>
      <c r="P30" s="6"/>
    </row>
    <row r="31" spans="1:16" ht="18.75">
      <c r="A31" s="45"/>
      <c r="B31" s="5" t="s">
        <v>6</v>
      </c>
      <c r="C31" s="3">
        <v>70</v>
      </c>
      <c r="D31" s="24">
        <v>86</v>
      </c>
      <c r="E31" s="3"/>
      <c r="F31" s="3">
        <v>95</v>
      </c>
      <c r="G31" s="24">
        <v>100</v>
      </c>
      <c r="H31" s="3">
        <v>3</v>
      </c>
      <c r="I31" s="24">
        <v>0</v>
      </c>
      <c r="J31" s="3">
        <v>3</v>
      </c>
      <c r="K31" s="25">
        <f>2*100/'объемы на 01.11.2019'!J31</f>
        <v>1.6348773841961854</v>
      </c>
      <c r="L31" s="3">
        <v>65</v>
      </c>
      <c r="M31" s="50">
        <f t="shared" si="0"/>
        <v>100</v>
      </c>
      <c r="N31" s="3">
        <v>100</v>
      </c>
      <c r="O31" s="24">
        <v>100</v>
      </c>
      <c r="P31" s="6"/>
    </row>
    <row r="32" spans="1:16" ht="18.75">
      <c r="A32" s="45"/>
      <c r="B32" s="5" t="s">
        <v>7</v>
      </c>
      <c r="C32" s="3">
        <v>70</v>
      </c>
      <c r="D32" s="24">
        <v>86</v>
      </c>
      <c r="E32" s="3"/>
      <c r="F32" s="3">
        <v>95</v>
      </c>
      <c r="G32" s="24">
        <v>100</v>
      </c>
      <c r="H32" s="3">
        <v>3</v>
      </c>
      <c r="I32" s="24">
        <v>0</v>
      </c>
      <c r="J32" s="3">
        <v>3</v>
      </c>
      <c r="K32" s="3">
        <v>0</v>
      </c>
      <c r="L32" s="3">
        <v>65</v>
      </c>
      <c r="M32" s="50">
        <f t="shared" si="0"/>
        <v>100</v>
      </c>
      <c r="N32" s="3">
        <v>100</v>
      </c>
      <c r="O32" s="24">
        <v>100</v>
      </c>
      <c r="P32" s="6"/>
    </row>
    <row r="33" spans="1:16" ht="18.75">
      <c r="A33" s="45" t="s">
        <v>17</v>
      </c>
      <c r="B33" s="5" t="s">
        <v>5</v>
      </c>
      <c r="C33" s="3">
        <v>70</v>
      </c>
      <c r="D33" s="7">
        <v>52</v>
      </c>
      <c r="E33" s="2"/>
      <c r="F33" s="3">
        <v>95</v>
      </c>
      <c r="G33" s="24">
        <v>100</v>
      </c>
      <c r="H33" s="3">
        <v>3</v>
      </c>
      <c r="I33" s="24">
        <v>0</v>
      </c>
      <c r="J33" s="3">
        <v>3</v>
      </c>
      <c r="K33" s="3">
        <v>0</v>
      </c>
      <c r="L33" s="3">
        <v>65</v>
      </c>
      <c r="M33" s="50">
        <f>(100+100+99)/3</f>
        <v>99.666666666666671</v>
      </c>
      <c r="N33" s="3">
        <v>100</v>
      </c>
      <c r="O33" s="24">
        <v>100</v>
      </c>
      <c r="P33" s="6"/>
    </row>
    <row r="34" spans="1:16" ht="18.75">
      <c r="A34" s="45"/>
      <c r="B34" s="5" t="s">
        <v>6</v>
      </c>
      <c r="C34" s="3">
        <v>70</v>
      </c>
      <c r="D34" s="7">
        <v>52</v>
      </c>
      <c r="E34" s="3"/>
      <c r="F34" s="3">
        <v>95</v>
      </c>
      <c r="G34" s="24">
        <v>100</v>
      </c>
      <c r="H34" s="3">
        <v>3</v>
      </c>
      <c r="I34" s="24">
        <v>0</v>
      </c>
      <c r="J34" s="3">
        <v>3</v>
      </c>
      <c r="K34" s="3">
        <v>0</v>
      </c>
      <c r="L34" s="3">
        <v>65</v>
      </c>
      <c r="M34" s="50">
        <f>(100+100+96.9)/3</f>
        <v>98.966666666666654</v>
      </c>
      <c r="N34" s="3">
        <v>100</v>
      </c>
      <c r="O34" s="24">
        <v>100</v>
      </c>
      <c r="P34" s="6"/>
    </row>
    <row r="35" spans="1:16" ht="18.75">
      <c r="A35" s="45"/>
      <c r="B35" s="5" t="s">
        <v>7</v>
      </c>
      <c r="C35" s="3">
        <v>70</v>
      </c>
      <c r="D35" s="7">
        <v>52</v>
      </c>
      <c r="E35" s="3"/>
      <c r="F35" s="3">
        <v>95</v>
      </c>
      <c r="G35" s="24">
        <v>100</v>
      </c>
      <c r="H35" s="3">
        <v>3</v>
      </c>
      <c r="I35" s="24">
        <v>0</v>
      </c>
      <c r="J35" s="3">
        <v>3</v>
      </c>
      <c r="K35" s="3">
        <v>0</v>
      </c>
      <c r="L35" s="3">
        <v>65</v>
      </c>
      <c r="M35" s="50">
        <f t="shared" si="0"/>
        <v>100</v>
      </c>
      <c r="N35" s="3">
        <v>100</v>
      </c>
      <c r="O35" s="24">
        <v>100</v>
      </c>
      <c r="P35" s="6"/>
    </row>
    <row r="36" spans="1:16" ht="18.75">
      <c r="A36" s="45" t="s">
        <v>18</v>
      </c>
      <c r="B36" s="5" t="s">
        <v>5</v>
      </c>
      <c r="C36" s="3">
        <v>70</v>
      </c>
      <c r="D36" s="3">
        <v>78</v>
      </c>
      <c r="E36" s="3"/>
      <c r="F36" s="3">
        <v>95</v>
      </c>
      <c r="G36" s="24">
        <v>100</v>
      </c>
      <c r="H36" s="3">
        <v>3</v>
      </c>
      <c r="I36" s="24">
        <v>0</v>
      </c>
      <c r="J36" s="3">
        <v>3</v>
      </c>
      <c r="K36" s="3">
        <v>0</v>
      </c>
      <c r="L36" s="3">
        <v>65</v>
      </c>
      <c r="M36" s="50">
        <f>(100+100+95)/3</f>
        <v>98.333333333333329</v>
      </c>
      <c r="N36" s="3">
        <v>100</v>
      </c>
      <c r="O36" s="24">
        <v>100</v>
      </c>
      <c r="P36" s="6"/>
    </row>
    <row r="37" spans="1:16" ht="18.75">
      <c r="A37" s="45"/>
      <c r="B37" s="5" t="s">
        <v>6</v>
      </c>
      <c r="C37" s="3">
        <v>70</v>
      </c>
      <c r="D37" s="24">
        <v>78</v>
      </c>
      <c r="E37" s="3"/>
      <c r="F37" s="3">
        <v>95</v>
      </c>
      <c r="G37" s="24">
        <v>100</v>
      </c>
      <c r="H37" s="3">
        <v>3</v>
      </c>
      <c r="I37" s="24">
        <v>0</v>
      </c>
      <c r="J37" s="3">
        <v>3</v>
      </c>
      <c r="K37" s="3">
        <v>0</v>
      </c>
      <c r="L37" s="3">
        <v>65</v>
      </c>
      <c r="M37" s="50">
        <f>(100+90+85)/3</f>
        <v>91.666666666666671</v>
      </c>
      <c r="N37" s="3">
        <v>100</v>
      </c>
      <c r="O37" s="24">
        <v>100</v>
      </c>
      <c r="P37" s="6"/>
    </row>
    <row r="38" spans="1:16" ht="18.75">
      <c r="A38" s="45"/>
      <c r="B38" s="5" t="s">
        <v>7</v>
      </c>
      <c r="C38" s="3">
        <v>70</v>
      </c>
      <c r="D38" s="24">
        <v>78</v>
      </c>
      <c r="E38" s="3"/>
      <c r="F38" s="3">
        <v>95</v>
      </c>
      <c r="G38" s="24">
        <v>100</v>
      </c>
      <c r="H38" s="3">
        <v>3</v>
      </c>
      <c r="I38" s="24">
        <v>0</v>
      </c>
      <c r="J38" s="3">
        <v>3</v>
      </c>
      <c r="K38" s="3">
        <v>0</v>
      </c>
      <c r="L38" s="3">
        <v>65</v>
      </c>
      <c r="M38" s="50">
        <f>(100+100+95)/3</f>
        <v>98.333333333333329</v>
      </c>
      <c r="N38" s="3">
        <v>100</v>
      </c>
      <c r="O38" s="24">
        <v>100</v>
      </c>
      <c r="P38" s="6"/>
    </row>
    <row r="39" spans="1:16" ht="18.75">
      <c r="A39" s="45" t="s">
        <v>19</v>
      </c>
      <c r="B39" s="5" t="s">
        <v>5</v>
      </c>
      <c r="C39" s="3">
        <v>70</v>
      </c>
      <c r="D39" s="3">
        <v>73</v>
      </c>
      <c r="E39" s="3"/>
      <c r="F39" s="3">
        <v>95</v>
      </c>
      <c r="G39" s="24">
        <v>100</v>
      </c>
      <c r="H39" s="3">
        <v>3</v>
      </c>
      <c r="I39" s="24">
        <v>0</v>
      </c>
      <c r="J39" s="3">
        <v>3</v>
      </c>
      <c r="K39" s="3">
        <v>0</v>
      </c>
      <c r="L39" s="3">
        <v>65</v>
      </c>
      <c r="M39" s="50">
        <f>(100+100+96.9)/3</f>
        <v>98.966666666666654</v>
      </c>
      <c r="N39" s="3">
        <v>100</v>
      </c>
      <c r="O39" s="24">
        <v>100</v>
      </c>
      <c r="P39" s="6"/>
    </row>
    <row r="40" spans="1:16" ht="18.75">
      <c r="A40" s="45"/>
      <c r="B40" s="5" t="s">
        <v>6</v>
      </c>
      <c r="C40" s="3">
        <v>70</v>
      </c>
      <c r="D40" s="24">
        <v>73</v>
      </c>
      <c r="E40" s="3"/>
      <c r="F40" s="3">
        <v>95</v>
      </c>
      <c r="G40" s="24">
        <v>100</v>
      </c>
      <c r="H40" s="3">
        <v>3</v>
      </c>
      <c r="I40" s="24">
        <v>0</v>
      </c>
      <c r="J40" s="3">
        <v>3</v>
      </c>
      <c r="K40" s="25">
        <f>2*100/'объемы на 01.11.2019'!J40</f>
        <v>2.8708133971291865</v>
      </c>
      <c r="L40" s="3">
        <v>65</v>
      </c>
      <c r="M40" s="50">
        <f>(100+100+93.8)/3</f>
        <v>97.933333333333337</v>
      </c>
      <c r="N40" s="3">
        <v>100</v>
      </c>
      <c r="O40" s="7">
        <v>0</v>
      </c>
      <c r="P40" s="6"/>
    </row>
    <row r="41" spans="1:16" ht="18.75">
      <c r="A41" s="45" t="s">
        <v>20</v>
      </c>
      <c r="B41" s="5" t="s">
        <v>5</v>
      </c>
      <c r="C41" s="3">
        <v>70</v>
      </c>
      <c r="D41" s="3">
        <v>86</v>
      </c>
      <c r="E41" s="3"/>
      <c r="F41" s="3">
        <v>95</v>
      </c>
      <c r="G41" s="24">
        <v>100</v>
      </c>
      <c r="H41" s="3">
        <v>3</v>
      </c>
      <c r="I41" s="24">
        <v>0</v>
      </c>
      <c r="J41" s="3">
        <v>3</v>
      </c>
      <c r="K41" s="9">
        <v>0</v>
      </c>
      <c r="L41" s="3">
        <v>65</v>
      </c>
      <c r="M41" s="50">
        <f t="shared" ref="M41:M47" si="1">(100+100+100)/3</f>
        <v>100</v>
      </c>
      <c r="N41" s="3">
        <v>100</v>
      </c>
      <c r="O41" s="24">
        <v>100</v>
      </c>
      <c r="P41" s="6"/>
    </row>
    <row r="42" spans="1:16" ht="18.75">
      <c r="A42" s="45"/>
      <c r="B42" s="5" t="s">
        <v>6</v>
      </c>
      <c r="C42" s="3">
        <v>70</v>
      </c>
      <c r="D42" s="24">
        <v>86</v>
      </c>
      <c r="E42" s="3"/>
      <c r="F42" s="3">
        <v>95</v>
      </c>
      <c r="G42" s="24">
        <v>100</v>
      </c>
      <c r="H42" s="3">
        <v>3</v>
      </c>
      <c r="I42" s="24">
        <v>0</v>
      </c>
      <c r="J42" s="3">
        <v>3</v>
      </c>
      <c r="K42" s="9">
        <v>0</v>
      </c>
      <c r="L42" s="3">
        <v>65</v>
      </c>
      <c r="M42" s="50">
        <f t="shared" si="1"/>
        <v>100</v>
      </c>
      <c r="N42" s="3">
        <v>100</v>
      </c>
      <c r="O42" s="7">
        <v>0</v>
      </c>
      <c r="P42" s="2"/>
    </row>
    <row r="43" spans="1:16" ht="18.75">
      <c r="A43" s="45" t="s">
        <v>21</v>
      </c>
      <c r="B43" s="5" t="s">
        <v>5</v>
      </c>
      <c r="C43" s="3">
        <v>70</v>
      </c>
      <c r="D43" s="3">
        <v>88</v>
      </c>
      <c r="E43" s="3"/>
      <c r="F43" s="3">
        <v>95</v>
      </c>
      <c r="G43" s="24">
        <v>100</v>
      </c>
      <c r="H43" s="3">
        <v>3</v>
      </c>
      <c r="I43" s="24">
        <v>0</v>
      </c>
      <c r="J43" s="3">
        <v>3</v>
      </c>
      <c r="K43" s="3">
        <v>0</v>
      </c>
      <c r="L43" s="3">
        <v>65</v>
      </c>
      <c r="M43" s="50">
        <f t="shared" si="1"/>
        <v>100</v>
      </c>
      <c r="N43" s="3">
        <v>100</v>
      </c>
      <c r="O43" s="7">
        <v>0</v>
      </c>
      <c r="P43" s="2"/>
    </row>
    <row r="44" spans="1:16" ht="18.75">
      <c r="A44" s="45"/>
      <c r="B44" s="5" t="s">
        <v>6</v>
      </c>
      <c r="C44" s="3">
        <v>70</v>
      </c>
      <c r="D44" s="3">
        <v>88</v>
      </c>
      <c r="E44" s="3"/>
      <c r="F44" s="3">
        <v>95</v>
      </c>
      <c r="G44" s="24">
        <v>100</v>
      </c>
      <c r="H44" s="3">
        <v>3</v>
      </c>
      <c r="I44" s="24">
        <v>0</v>
      </c>
      <c r="J44" s="3">
        <v>3</v>
      </c>
      <c r="K44" s="8">
        <f>5*100/'объемы на 01.11.2019'!J44</f>
        <v>4.3731778425655978</v>
      </c>
      <c r="L44" s="3">
        <v>65</v>
      </c>
      <c r="M44" s="50">
        <f t="shared" si="1"/>
        <v>100</v>
      </c>
      <c r="N44" s="3">
        <v>100</v>
      </c>
      <c r="O44" s="7">
        <v>0</v>
      </c>
      <c r="P44" s="2"/>
    </row>
    <row r="45" spans="1:16" ht="18.75">
      <c r="A45" s="45"/>
      <c r="B45" s="5" t="s">
        <v>7</v>
      </c>
      <c r="C45" s="3">
        <v>70</v>
      </c>
      <c r="D45" s="3">
        <v>88</v>
      </c>
      <c r="E45" s="3"/>
      <c r="F45" s="3">
        <v>95</v>
      </c>
      <c r="G45" s="24">
        <v>100</v>
      </c>
      <c r="H45" s="3">
        <v>3</v>
      </c>
      <c r="I45" s="24">
        <v>0</v>
      </c>
      <c r="J45" s="3">
        <v>3</v>
      </c>
      <c r="K45" s="3">
        <v>0</v>
      </c>
      <c r="L45" s="3">
        <v>65</v>
      </c>
      <c r="M45" s="50">
        <f t="shared" si="1"/>
        <v>100</v>
      </c>
      <c r="N45" s="3">
        <v>100</v>
      </c>
      <c r="O45" s="24">
        <v>100</v>
      </c>
      <c r="P45" s="6"/>
    </row>
    <row r="46" spans="1:16" ht="18.75">
      <c r="A46" s="45" t="s">
        <v>22</v>
      </c>
      <c r="B46" s="5" t="s">
        <v>5</v>
      </c>
      <c r="C46" s="3">
        <v>70</v>
      </c>
      <c r="D46" s="7">
        <v>67</v>
      </c>
      <c r="E46" s="2"/>
      <c r="F46" s="3">
        <v>95</v>
      </c>
      <c r="G46" s="24">
        <v>100</v>
      </c>
      <c r="H46" s="3">
        <v>3</v>
      </c>
      <c r="I46" s="24">
        <v>0</v>
      </c>
      <c r="J46" s="3">
        <v>3</v>
      </c>
      <c r="K46" s="3">
        <v>0</v>
      </c>
      <c r="L46" s="3">
        <v>65</v>
      </c>
      <c r="M46" s="50">
        <f t="shared" si="1"/>
        <v>100</v>
      </c>
      <c r="N46" s="3">
        <v>100</v>
      </c>
      <c r="O46" s="24">
        <v>100</v>
      </c>
      <c r="P46" s="6"/>
    </row>
    <row r="47" spans="1:16" ht="18.75">
      <c r="A47" s="45"/>
      <c r="B47" s="5" t="s">
        <v>6</v>
      </c>
      <c r="C47" s="3">
        <v>70</v>
      </c>
      <c r="D47" s="3">
        <v>67</v>
      </c>
      <c r="E47" s="3"/>
      <c r="F47" s="3">
        <v>95</v>
      </c>
      <c r="G47" s="24">
        <v>100</v>
      </c>
      <c r="H47" s="3">
        <v>3</v>
      </c>
      <c r="I47" s="24">
        <v>0</v>
      </c>
      <c r="J47" s="3">
        <v>3</v>
      </c>
      <c r="K47" s="3">
        <v>0</v>
      </c>
      <c r="L47" s="3">
        <v>65</v>
      </c>
      <c r="M47" s="50">
        <f t="shared" si="1"/>
        <v>100</v>
      </c>
      <c r="N47" s="3">
        <v>100</v>
      </c>
      <c r="O47" s="24">
        <v>100</v>
      </c>
      <c r="P47" s="6"/>
    </row>
    <row r="48" spans="1:16" ht="18.75">
      <c r="M48" s="50"/>
    </row>
  </sheetData>
  <mergeCells count="25">
    <mergeCell ref="A1:O1"/>
    <mergeCell ref="A2:A4"/>
    <mergeCell ref="F3:G3"/>
    <mergeCell ref="H3:I3"/>
    <mergeCell ref="J3:K3"/>
    <mergeCell ref="L3:M3"/>
    <mergeCell ref="C3:E3"/>
    <mergeCell ref="N3:P3"/>
    <mergeCell ref="C2:P2"/>
    <mergeCell ref="A33:A35"/>
    <mergeCell ref="A5:A7"/>
    <mergeCell ref="A8:A10"/>
    <mergeCell ref="A11:A13"/>
    <mergeCell ref="A14:A16"/>
    <mergeCell ref="A17:A19"/>
    <mergeCell ref="A20:A22"/>
    <mergeCell ref="A23:A24"/>
    <mergeCell ref="A25:A26"/>
    <mergeCell ref="A27:A29"/>
    <mergeCell ref="A30:A32"/>
    <mergeCell ref="A36:A38"/>
    <mergeCell ref="A39:A40"/>
    <mergeCell ref="A41:A42"/>
    <mergeCell ref="A43:A45"/>
    <mergeCell ref="A46:A47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объемы на 01.11.2019</vt:lpstr>
      <vt:lpstr>показатели кач на 01.11.2019</vt:lpstr>
      <vt:lpstr>'объемы на 01.11.2019'!Область_печати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2019-11-15T08:41:23Z</cp:lastPrinted>
  <dcterms:created xsi:type="dcterms:W3CDTF">2017-11-09T06:38:09Z</dcterms:created>
  <dcterms:modified xsi:type="dcterms:W3CDTF">2019-12-23T09:22:29Z</dcterms:modified>
</cp:coreProperties>
</file>